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2"/>
  <workbookPr defaultThemeVersion="124226"/>
  <mc:AlternateContent xmlns:mc="http://schemas.openxmlformats.org/markup-compatibility/2006">
    <mc:Choice Requires="x15">
      <x15ac:absPath xmlns:x15ac="http://schemas.microsoft.com/office/spreadsheetml/2010/11/ac" url="https://nzwac.sharepoint.com/sites/corporate-mgt/Finance/CorpRep/CE Expense disclosures/"/>
    </mc:Choice>
  </mc:AlternateContent>
  <xr:revisionPtr revIDLastSave="246" documentId="8_{D5C537C3-7893-4004-A2D7-87EAD608A5EB}" xr6:coauthVersionLast="47" xr6:coauthVersionMax="47" xr10:uidLastSave="{231CB00F-61C0-42B3-A756-A7B99EA90330}"/>
  <bookViews>
    <workbookView xWindow="-120" yWindow="-120" windowWidth="29040" windowHeight="15720" firstSheet="1"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expenses'!$A$1:$E$24</definedName>
    <definedName name="_xlnm.Print_Area" localSheetId="5">'Gifts and benefits'!$A$1:$F$24</definedName>
    <definedName name="_xlnm.Print_Area" localSheetId="0">'Guidance for agencies'!$A$1:$A$58</definedName>
    <definedName name="_xlnm.Print_Area" localSheetId="3">Hospitality!$A$1:$E$20</definedName>
    <definedName name="_xlnm.Print_Area" localSheetId="1">'Summary and sign-off'!$A$1:$F$23</definedName>
    <definedName name="_xlnm.Print_Area" localSheetId="2">Travel!$A$1:$E$53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3" l="1"/>
  <c r="B29" i="1" l="1"/>
  <c r="B27" i="1"/>
  <c r="B26" i="1"/>
  <c r="B24" i="1"/>
  <c r="B25" i="1"/>
  <c r="B19" i="1"/>
  <c r="B22" i="1"/>
  <c r="B21" i="1"/>
  <c r="B23" i="1"/>
  <c r="D13" i="4"/>
  <c r="C18" i="3"/>
  <c r="C13" i="2"/>
  <c r="C42" i="1"/>
  <c r="C14" i="1"/>
  <c r="C33" i="1" l="1"/>
  <c r="B6" i="13"/>
  <c r="E60" i="13"/>
  <c r="C60" i="13"/>
  <c r="C15" i="4"/>
  <c r="C14" i="4"/>
  <c r="B60" i="13" l="1"/>
  <c r="B59" i="13"/>
  <c r="D59" i="13"/>
  <c r="B58" i="13"/>
  <c r="D58" i="13"/>
  <c r="D57" i="13"/>
  <c r="B57" i="13"/>
  <c r="D56" i="13"/>
  <c r="B56" i="13"/>
  <c r="D55" i="13"/>
  <c r="B55" i="13"/>
  <c r="B2" i="4"/>
  <c r="B3" i="4"/>
  <c r="B2" i="3"/>
  <c r="B3" i="3"/>
  <c r="B2" i="2"/>
  <c r="B3" i="2"/>
  <c r="B2" i="1"/>
  <c r="B3" i="1"/>
  <c r="F58" i="13" l="1"/>
  <c r="D13" i="2" s="1"/>
  <c r="F60" i="13"/>
  <c r="E13" i="4" s="1"/>
  <c r="F59" i="13"/>
  <c r="D18" i="3" s="1"/>
  <c r="F57" i="13"/>
  <c r="D42" i="1" s="1"/>
  <c r="F56" i="13"/>
  <c r="D33" i="1" s="1"/>
  <c r="F55" i="13"/>
  <c r="D14" i="1" s="1"/>
  <c r="C13" i="13"/>
  <c r="C12" i="13"/>
  <c r="C11" i="13"/>
  <c r="C16" i="13" l="1"/>
  <c r="C17" i="13"/>
  <c r="B5" i="4" l="1"/>
  <c r="B4" i="4"/>
  <c r="B5" i="3"/>
  <c r="B4" i="3"/>
  <c r="B5" i="2"/>
  <c r="B4" i="2"/>
  <c r="B5" i="1"/>
  <c r="B4" i="1"/>
  <c r="C15" i="13" l="1"/>
  <c r="F12" i="13" l="1"/>
  <c r="C13" i="4"/>
  <c r="F11" i="13" s="1"/>
  <c r="F13" i="13" l="1"/>
  <c r="B42" i="1"/>
  <c r="B17" i="13" s="1"/>
  <c r="B33" i="1"/>
  <c r="B16" i="13" s="1"/>
  <c r="B14" i="1"/>
  <c r="B15" i="13" s="1"/>
  <c r="B18" i="3" l="1"/>
  <c r="B13" i="13" s="1"/>
  <c r="B13" i="2"/>
  <c r="B12" i="13" s="1"/>
  <c r="B11" i="13" l="1"/>
  <c r="B4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7"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6"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<sst xmlns="http://schemas.openxmlformats.org/spreadsheetml/2006/main" count="283" uniqueCount="211">
  <si>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</si>
  <si>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</si>
  <si>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</si>
  <si>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</si>
  <si>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</si>
  <si>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</si>
  <si>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</si>
  <si>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</si>
  <si>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</si>
  <si>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</si>
  <si>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</si>
  <si>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</si>
  <si>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</si>
  <si>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</si>
  <si>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</si>
  <si>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</si>
  <si>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color rgb="FF000000"/>
        <rFont val="Arial"/>
      </rPr>
      <t xml:space="preserve">They are posted on agency websites and linked to www.data.govt.nz. See: </t>
    </r>
    <r>
      <rPr>
        <u/>
        <sz val="11"/>
        <color rgb="FF0000FF"/>
        <rFont val="Arial"/>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</si>
  <si>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</si>
  <si>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</si>
  <si>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</si>
  <si>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</si>
  <si>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</si>
  <si>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</si>
  <si>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</si>
  <si>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</si>
  <si>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</si>
  <si>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</si>
  <si>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</si>
  <si>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</si>
  <si>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</si>
  <si>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</si>
  <si>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</si>
  <si>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</si>
  <si>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</si>
  <si>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</si>
  <si>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</si>
  <si>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</si>
  <si>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</si>
  <si>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</si>
  <si>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</si>
  <si>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</si>
  <si>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</si>
  <si>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</si>
  <si>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</si>
  <si>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</si>
  <si>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</si>
  <si>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</si>
  <si>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</si>
  <si>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</si>
  <si>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</si>
  <si>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</si>
  <si>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</si>
  <si>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</si>
  <si>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Herenga ā Nuku Aotearoa (formerly NZ Walking Access Commission)</t>
  </si>
  <si>
    <t>Secretary or Chief Executive**</t>
  </si>
  <si>
    <t>Phil Culling</t>
  </si>
  <si>
    <t>Disclosure period start***</t>
  </si>
  <si>
    <t>Disclosure period end***</t>
  </si>
  <si>
    <t>Agency totals check</t>
  </si>
  <si>
    <t>Secretary or Chief Executive approval****</t>
  </si>
  <si>
    <t>This disclosure has been approved by the Departmental Secretary or Chief Executive</t>
  </si>
  <si>
    <t>Other sign-off****</t>
  </si>
  <si>
    <t>Board Chair</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</si>
  <si>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</si>
  <si>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</si>
  <si>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</si>
  <si>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</si>
  <si>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</si>
  <si>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</si>
  <si>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</si>
  <si>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</si>
  <si>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</si>
  <si>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</si>
  <si>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</si>
  <si>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</si>
  <si>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</si>
  <si>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</si>
  <si>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</si>
  <si>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</si>
  <si>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</si>
  <si>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</si>
  <si>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</si>
  <si>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</si>
  <si>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</si>
  <si>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</si>
  <si>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</si>
  <si>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</si>
  <si>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</si>
  <si>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</si>
  <si>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</si>
  <si>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</si>
  <si>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</si>
  <si>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Departmental Secretary or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</si>
  <si>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</si>
  <si>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</si>
  <si>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</si>
  <si>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</si>
  <si>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</si>
  <si>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</si>
  <si>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</si>
  <si>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</si>
  <si>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</si>
  <si>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</si>
  <si>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</si>
  <si>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</si>
  <si>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</si>
  <si>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</si>
  <si>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</si>
  <si>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</si>
  <si>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</si>
  <si>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</si>
  <si>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</si>
  <si>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</si>
  <si>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</si>
  <si>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</si>
  <si>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</si>
  <si>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</si>
  <si>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</si>
  <si>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</si>
  <si>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</si>
  <si>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</si>
  <si>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</si>
  <si>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</si>
  <si>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</si>
  <si>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</si>
  <si>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</si>
  <si>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</si>
  <si>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 xml:space="preserve">No international travel </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</si>
  <si>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</si>
  <si>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</si>
  <si>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</si>
  <si>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30 March - 2 April 2025</t>
  </si>
  <si>
    <t>Working in Wellington office to cover for CE on special leave</t>
  </si>
  <si>
    <t>airfares</t>
  </si>
  <si>
    <t>Wellington</t>
  </si>
  <si>
    <t>meals</t>
  </si>
  <si>
    <t>accommodation 3 nights</t>
  </si>
  <si>
    <t>9-18 April 2025</t>
  </si>
  <si>
    <t>accommodation 9 nights</t>
  </si>
  <si>
    <t>27 April - 4 May 2025</t>
  </si>
  <si>
    <t>accommodation 5 nights</t>
  </si>
  <si>
    <t>28-29 May 2025</t>
  </si>
  <si>
    <t>Outdoor Access Champion award presentation for A Blondell</t>
  </si>
  <si>
    <t>rental car hire and petrol</t>
  </si>
  <si>
    <t>Dunedin</t>
  </si>
  <si>
    <t>accommodation 1 night</t>
  </si>
  <si>
    <t xml:space="preserve">meals </t>
  </si>
  <si>
    <t>taxi</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</si>
  <si>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</si>
  <si>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</si>
  <si>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</si>
  <si>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</si>
  <si>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 xml:space="preserve">Meeting with Te Araroa </t>
  </si>
  <si>
    <t>parking</t>
  </si>
  <si>
    <t>Queenstown CBD</t>
  </si>
  <si>
    <t>Visiting with CE, who was on special leave, to discuss situation and transition</t>
  </si>
  <si>
    <t>rental car</t>
  </si>
  <si>
    <t>Paekākāriki</t>
  </si>
  <si>
    <t>lunch for 2</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</si>
  <si>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</si>
  <si>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</si>
  <si>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</si>
  <si>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</si>
  <si>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</si>
  <si>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</si>
  <si>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</si>
  <si>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</si>
  <si>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</si>
  <si>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</si>
  <si>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</si>
  <si>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</si>
  <si>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</si>
  <si>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Farewell dinner with long-serving regional field advisor (contractor) who is retiring</t>
  </si>
  <si>
    <t>dinner for 3</t>
  </si>
  <si>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</si>
  <si>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</si>
  <si>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</si>
  <si>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</si>
  <si>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</si>
  <si>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</si>
  <si>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</si>
  <si>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</si>
  <si>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</si>
  <si>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</si>
  <si>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working from home allowance - March and April 2025</t>
  </si>
  <si>
    <t>allowance</t>
  </si>
  <si>
    <t>Queenstown</t>
  </si>
  <si>
    <t>work phone plan and phone charges</t>
  </si>
  <si>
    <t>phone and data costs</t>
  </si>
  <si>
    <t>Working on Sunday</t>
  </si>
  <si>
    <t>lunch</t>
  </si>
  <si>
    <t>USB multiport to enable working from home</t>
  </si>
  <si>
    <t>IT costs</t>
  </si>
  <si>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</si>
  <si>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</si>
  <si>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</si>
  <si>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</si>
  <si>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</si>
  <si>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</si>
  <si>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</si>
  <si>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</si>
  <si>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</si>
  <si>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</si>
  <si>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</si>
  <si>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Nil.</t>
  </si>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</sst>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4">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
      <b/>
      <i/>
      <sz val="10"/>
      <name val="Arial"/>
      <family val="2"/>
    </font>
    <font>
      <sz val="11"/>
      <color rgb="FF000000"/>
      <name val="Arial"/>
    </font>
    <font>
      <u/>
      <sz val="11"/>
      <color rgb="FF0000FF"/>
      <name val="Arial"/>
    </font>
    <font>
      <u/>
      <sz val="11"/>
      <color theme="10"/>
      <name val="Arial"/>
    </font>
  </fonts>
  <fills count="13">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
      <patternFill patternType="solid">
        <fgColor rgb="FFDAEEF3"/>
        <bgColor rgb="FF000000"/>
      </patternFill>
    </fill>
  </fills>
  <borders count="27">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style="thin">
        <color rgb="FFBFBFBF"/>
      </right>
      <top style="thin">
        <color rgb="FFBFBFBF"/>
      </top>
      <bottom style="thin">
        <color rgb="FFBFBFBF"/>
      </bottom>
      <diagonal/>
    </border>
    <border>
      <left/>
      <right style="thin">
        <color theme="0" tint="-0.24994659260841701"/>
      </right>
      <top style="thin">
        <color theme="0" tint="-0.24994659260841701"/>
      </top>
      <bottom style="thin">
        <color rgb="FF000000"/>
      </bottom>
      <diagonal/>
    </border>
    <border>
      <left style="thin">
        <color theme="0" tint="-0.24994659260841701"/>
      </left>
      <right style="thin">
        <color theme="0" tint="-0.24994659260841701"/>
      </right>
      <top style="thin">
        <color theme="0" tint="-0.24994659260841701"/>
      </top>
      <bottom style="thin">
        <color rgb="FF000000"/>
      </bottom>
      <diagonal/>
    </border>
    <border>
      <left style="thin">
        <color theme="0" tint="-0.24994659260841701"/>
      </left>
      <right/>
      <top style="thin">
        <color theme="0" tint="-0.24994659260841701"/>
      </top>
      <bottom style="thin">
        <color rgb="FF000000"/>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bottom style="thin">
        <color rgb="FF000000"/>
      </bottom>
      <diagonal/>
    </border>
    <border>
      <left style="thin">
        <color theme="0" tint="-0.24994659260841701"/>
      </left>
      <right style="thin">
        <color theme="0" tint="-0.24994659260841701"/>
      </right>
      <top/>
      <bottom style="thin">
        <color rgb="FF000000"/>
      </bottom>
      <diagonal/>
    </border>
    <border>
      <left style="thin">
        <color theme="0" tint="-0.24994659260841701"/>
      </left>
      <right/>
      <top/>
      <bottom style="thin">
        <color rgb="FF000000"/>
      </bottom>
      <diagonal/>
    </border>
    <border>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top style="thin">
        <color indexed="64"/>
      </top>
      <bottom style="thin">
        <color indexed="64"/>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74">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0" fontId="40" fillId="12" borderId="11" xfId="0" applyFont="1" applyFill="1" applyBorder="1" applyProtection="1">
      <protection locked="0"/>
    </xf>
    <xf numFmtId="167" fontId="15" fillId="10" borderId="15" xfId="0" applyNumberFormat="1" applyFont="1" applyFill="1" applyBorder="1" applyAlignment="1" applyProtection="1">
      <alignment vertical="center"/>
      <protection locked="0"/>
    </xf>
    <xf numFmtId="164" fontId="15" fillId="10" borderId="16" xfId="0" applyNumberFormat="1" applyFont="1" applyFill="1" applyBorder="1" applyAlignment="1" applyProtection="1">
      <alignment vertical="center" wrapText="1"/>
      <protection locked="0"/>
    </xf>
    <xf numFmtId="0" fontId="15" fillId="10" borderId="16" xfId="0" applyFont="1" applyFill="1" applyBorder="1" applyAlignment="1" applyProtection="1">
      <alignment vertical="center" wrapText="1"/>
      <protection locked="0"/>
    </xf>
    <xf numFmtId="0" fontId="15" fillId="10" borderId="17" xfId="0" applyFont="1" applyFill="1" applyBorder="1" applyAlignment="1" applyProtection="1">
      <alignment vertical="center" wrapText="1"/>
      <protection locked="0"/>
    </xf>
    <xf numFmtId="164" fontId="15" fillId="10" borderId="13" xfId="0" applyNumberFormat="1" applyFont="1" applyFill="1" applyBorder="1" applyAlignment="1" applyProtection="1">
      <alignment vertical="center" wrapText="1"/>
      <protection locked="0"/>
    </xf>
    <xf numFmtId="0" fontId="15" fillId="10" borderId="13" xfId="0" applyFont="1" applyFill="1" applyBorder="1" applyAlignment="1" applyProtection="1">
      <alignment vertical="center" wrapText="1"/>
      <protection locked="0"/>
    </xf>
    <xf numFmtId="0" fontId="15" fillId="10" borderId="14" xfId="0" applyFont="1" applyFill="1" applyBorder="1" applyAlignment="1" applyProtection="1">
      <alignment vertical="center" wrapText="1"/>
      <protection locked="0"/>
    </xf>
    <xf numFmtId="164" fontId="15" fillId="10" borderId="19" xfId="0" applyNumberFormat="1" applyFont="1" applyFill="1" applyBorder="1" applyAlignment="1" applyProtection="1">
      <alignment vertical="center" wrapText="1"/>
      <protection locked="0"/>
    </xf>
    <xf numFmtId="0" fontId="15" fillId="10" borderId="19" xfId="0" applyFont="1" applyFill="1" applyBorder="1" applyAlignment="1" applyProtection="1">
      <alignment vertical="center" wrapText="1"/>
      <protection locked="0"/>
    </xf>
    <xf numFmtId="0" fontId="15" fillId="10" borderId="20" xfId="0" applyFont="1" applyFill="1" applyBorder="1" applyAlignment="1" applyProtection="1">
      <alignment vertical="center" wrapText="1"/>
      <protection locked="0"/>
    </xf>
    <xf numFmtId="167" fontId="15" fillId="10" borderId="15" xfId="0" applyNumberFormat="1" applyFont="1" applyFill="1" applyBorder="1" applyAlignment="1" applyProtection="1">
      <alignment horizontal="left" vertical="center"/>
      <protection locked="0"/>
    </xf>
    <xf numFmtId="167" fontId="15" fillId="10" borderId="18" xfId="0" applyNumberFormat="1" applyFont="1" applyFill="1" applyBorder="1" applyAlignment="1" applyProtection="1">
      <alignment horizontal="left" vertical="center"/>
      <protection locked="0"/>
    </xf>
    <xf numFmtId="167" fontId="15" fillId="10" borderId="12" xfId="0" applyNumberFormat="1" applyFont="1" applyFill="1" applyBorder="1" applyAlignment="1" applyProtection="1">
      <alignment vertical="center"/>
      <protection locked="0"/>
    </xf>
    <xf numFmtId="167" fontId="15" fillId="10" borderId="21" xfId="0" applyNumberFormat="1" applyFont="1" applyFill="1" applyBorder="1" applyAlignment="1" applyProtection="1">
      <alignment vertical="center"/>
      <protection locked="0"/>
    </xf>
    <xf numFmtId="164" fontId="15" fillId="10" borderId="22" xfId="0" applyNumberFormat="1" applyFont="1" applyFill="1" applyBorder="1" applyAlignment="1" applyProtection="1">
      <alignment vertical="center" wrapText="1"/>
      <protection locked="0"/>
    </xf>
    <xf numFmtId="0" fontId="15" fillId="10" borderId="22" xfId="0" applyFont="1" applyFill="1" applyBorder="1" applyAlignment="1" applyProtection="1">
      <alignment vertical="center" wrapText="1"/>
      <protection locked="0"/>
    </xf>
    <xf numFmtId="0" fontId="15" fillId="10" borderId="23" xfId="0" applyFont="1" applyFill="1" applyBorder="1" applyAlignment="1" applyProtection="1">
      <alignment vertical="center" wrapText="1"/>
      <protection locked="0"/>
    </xf>
    <xf numFmtId="167" fontId="15" fillId="10" borderId="24" xfId="0" applyNumberFormat="1" applyFont="1" applyFill="1" applyBorder="1" applyAlignment="1" applyProtection="1">
      <alignment vertical="center"/>
      <protection locked="0"/>
    </xf>
    <xf numFmtId="164" fontId="15" fillId="10" borderId="25" xfId="0" applyNumberFormat="1" applyFont="1" applyFill="1" applyBorder="1" applyAlignment="1" applyProtection="1">
      <alignment vertical="center" wrapText="1"/>
      <protection locked="0"/>
    </xf>
    <xf numFmtId="0" fontId="15" fillId="10" borderId="25" xfId="0" applyFont="1" applyFill="1" applyBorder="1" applyAlignment="1" applyProtection="1">
      <alignment vertical="center" wrapText="1"/>
      <protection locked="0"/>
    </xf>
    <xf numFmtId="0" fontId="15" fillId="10" borderId="26" xfId="0" applyFont="1" applyFill="1" applyBorder="1" applyAlignment="1" applyProtection="1">
      <alignment vertical="center" wrapText="1"/>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43" fillId="0" borderId="0" xfId="1" applyFont="1" applyFill="1" applyAlignment="1" applyProtection="1">
      <alignment horizontal="justify"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topLeftCell="A16" zoomScaleNormal="100" workbookViewId="0">
      <selection activeCell="A20" sqref="A20"/>
    </sheetView>
  </sheetViews>
  <sheetFormatPr defaultColWidth="0" defaultRowHeight="14.25" zeroHeight="1"/>
  <cols>
    <col min="1" max="1" width="219.28515625" style="41" customWidth="1"/>
    <col min="2" max="2" width="33.28515625" style="40" customWidth="1"/>
    <col min="3" max="16384" width="8.7109375" hidden="1"/>
  </cols>
  <sheetData>
    <row r="1" spans="1:2" ht="23.25" customHeight="1">
      <c r="A1" s="39" t="s">
        <v>0</v>
      </c>
    </row>
    <row r="2" spans="1:2" ht="33" customHeight="1">
      <c r="A2" s="103" t="s">
        <v>1</v>
      </c>
    </row>
    <row r="3" spans="1:2" ht="17.25" customHeight="1"/>
    <row r="4" spans="1:2" ht="23.25" customHeight="1">
      <c r="A4" s="127" t="s">
        <v>2</v>
      </c>
    </row>
    <row r="5" spans="1:2" ht="17.25" customHeight="1"/>
    <row r="6" spans="1:2" ht="23.25" customHeight="1">
      <c r="A6" s="42" t="s">
        <v>3</v>
      </c>
    </row>
    <row r="7" spans="1:2" ht="17.25" customHeight="1">
      <c r="A7" s="43" t="s">
        <v>4</v>
      </c>
    </row>
    <row r="8" spans="1:2" ht="17.25" customHeight="1">
      <c r="A8" s="43" t="s">
        <v>5</v>
      </c>
    </row>
    <row r="9" spans="1:2" ht="17.25" customHeight="1">
      <c r="A9" s="43"/>
    </row>
    <row r="10" spans="1:2" ht="23.25" customHeight="1">
      <c r="A10" s="42" t="s">
        <v>6</v>
      </c>
      <c r="B10" s="69" t="s">
        <v>7</v>
      </c>
    </row>
    <row r="11" spans="1:2" ht="17.25" customHeight="1">
      <c r="A11" s="44" t="s">
        <v>8</v>
      </c>
    </row>
    <row r="12" spans="1:2" ht="17.25" customHeight="1">
      <c r="A12" s="43" t="s">
        <v>9</v>
      </c>
    </row>
    <row r="13" spans="1:2" ht="17.25" customHeight="1">
      <c r="A13" s="43" t="s">
        <v>10</v>
      </c>
    </row>
    <row r="14" spans="1:2" ht="17.25" customHeight="1">
      <c r="A14" s="45" t="s">
        <v>11</v>
      </c>
    </row>
    <row r="15" spans="1:2" ht="17.25" customHeight="1">
      <c r="A15" s="43" t="s">
        <v>12</v>
      </c>
    </row>
    <row r="16" spans="1:2" ht="17.25" customHeight="1">
      <c r="A16" s="43"/>
    </row>
    <row r="17" spans="1:1" ht="23.25" customHeight="1">
      <c r="A17" s="42" t="s">
        <v>13</v>
      </c>
    </row>
    <row r="18" spans="1:1" ht="17.25" customHeight="1">
      <c r="A18" s="45" t="s">
        <v>14</v>
      </c>
    </row>
    <row r="19" spans="1:1" ht="17.25" customHeight="1">
      <c r="A19" s="45" t="s">
        <v>15</v>
      </c>
    </row>
    <row r="20" spans="1:1" ht="17.25" customHeight="1">
      <c r="A20" s="173" t="s">
        <v>16</v>
      </c>
    </row>
    <row r="21" spans="1:1" ht="17.25" customHeight="1">
      <c r="A21" s="46"/>
    </row>
    <row r="22" spans="1:1" ht="23.25" customHeight="1">
      <c r="A22" s="42" t="s">
        <v>17</v>
      </c>
    </row>
    <row r="23" spans="1:1" ht="17.25" customHeight="1">
      <c r="A23" s="46" t="s">
        <v>18</v>
      </c>
    </row>
    <row r="24" spans="1:1" ht="17.25" customHeight="1">
      <c r="A24" s="46"/>
    </row>
    <row r="25" spans="1:1" ht="23.25" customHeight="1">
      <c r="A25" s="42" t="s">
        <v>19</v>
      </c>
    </row>
    <row r="26" spans="1:1" ht="17.25" customHeight="1">
      <c r="A26" s="47" t="s">
        <v>20</v>
      </c>
    </row>
    <row r="27" spans="1:1" ht="32.25" customHeight="1">
      <c r="A27" s="45" t="s">
        <v>21</v>
      </c>
    </row>
    <row r="28" spans="1:1" ht="17.25" customHeight="1">
      <c r="A28" s="47" t="s">
        <v>22</v>
      </c>
    </row>
    <row r="29" spans="1:1" ht="32.25" customHeight="1">
      <c r="A29" s="45" t="s">
        <v>23</v>
      </c>
    </row>
    <row r="30" spans="1:1" ht="17.25" customHeight="1">
      <c r="A30" s="47" t="s">
        <v>24</v>
      </c>
    </row>
    <row r="31" spans="1:1" ht="17.25" customHeight="1">
      <c r="A31" s="45" t="s">
        <v>25</v>
      </c>
    </row>
    <row r="32" spans="1:1" ht="17.25" customHeight="1">
      <c r="A32" s="47" t="s">
        <v>26</v>
      </c>
    </row>
    <row r="33" spans="1:1" ht="32.25" customHeight="1">
      <c r="A33" s="45" t="s">
        <v>27</v>
      </c>
    </row>
    <row r="34" spans="1:1" ht="32.25" customHeight="1">
      <c r="A34" s="44" t="s">
        <v>28</v>
      </c>
    </row>
    <row r="35" spans="1:1" ht="17.25" customHeight="1">
      <c r="A35" s="47" t="s">
        <v>29</v>
      </c>
    </row>
    <row r="36" spans="1:1" ht="32.25" customHeight="1">
      <c r="A36" s="45" t="s">
        <v>30</v>
      </c>
    </row>
    <row r="37" spans="1:1" ht="32.25" customHeight="1">
      <c r="A37" s="45" t="s">
        <v>31</v>
      </c>
    </row>
    <row r="38" spans="1:1" ht="32.25" customHeight="1">
      <c r="A38" s="45" t="s">
        <v>32</v>
      </c>
    </row>
    <row r="39" spans="1:1" ht="17.25" customHeight="1">
      <c r="A39" s="44"/>
    </row>
    <row r="40" spans="1:1" ht="22.5" customHeight="1">
      <c r="A40" s="42" t="s">
        <v>33</v>
      </c>
    </row>
    <row r="41" spans="1:1" ht="17.25" customHeight="1">
      <c r="A41" s="51" t="s">
        <v>34</v>
      </c>
    </row>
    <row r="42" spans="1:1" ht="17.25" customHeight="1">
      <c r="A42" s="48" t="s">
        <v>35</v>
      </c>
    </row>
    <row r="43" spans="1:1" ht="17.25" customHeight="1">
      <c r="A43" s="46" t="s">
        <v>36</v>
      </c>
    </row>
    <row r="44" spans="1:1" ht="32.25" customHeight="1">
      <c r="A44" s="46" t="s">
        <v>37</v>
      </c>
    </row>
    <row r="45" spans="1:1" ht="32.25" customHeight="1">
      <c r="A45" s="46" t="s">
        <v>38</v>
      </c>
    </row>
    <row r="46" spans="1:1" ht="17.25" customHeight="1">
      <c r="A46" s="49" t="s">
        <v>39</v>
      </c>
    </row>
    <row r="47" spans="1:1" ht="32.25" customHeight="1">
      <c r="A47" s="45" t="s">
        <v>40</v>
      </c>
    </row>
    <row r="48" spans="1:1" ht="32.25" customHeight="1">
      <c r="A48" s="45" t="s">
        <v>41</v>
      </c>
    </row>
    <row r="49" spans="1:1" ht="32.25" customHeight="1">
      <c r="A49" s="46" t="s">
        <v>42</v>
      </c>
    </row>
    <row r="50" spans="1:1" ht="17.25" customHeight="1">
      <c r="A50" s="46" t="s">
        <v>43</v>
      </c>
    </row>
    <row r="51" spans="1:1">
      <c r="A51" s="46" t="s">
        <v>44</v>
      </c>
    </row>
    <row r="52" spans="1:1" ht="17.25" customHeight="1">
      <c r="A52" s="46"/>
    </row>
    <row r="53" spans="1:1" ht="22.5" customHeight="1">
      <c r="A53" s="42" t="s">
        <v>45</v>
      </c>
    </row>
    <row r="54" spans="1:1" ht="32.25" customHeight="1">
      <c r="A54" s="129" t="s">
        <v>46</v>
      </c>
    </row>
    <row r="55" spans="1:1" ht="17.25" customHeight="1">
      <c r="A55" s="50" t="s">
        <v>47</v>
      </c>
    </row>
    <row r="56" spans="1:1" ht="17.25" customHeight="1">
      <c r="A56" s="51" t="s">
        <v>48</v>
      </c>
    </row>
    <row r="57" spans="1:1" ht="17.25" customHeight="1">
      <c r="A57" s="65" t="s">
        <v>49</v>
      </c>
    </row>
    <row r="58" spans="1:1" ht="17.25" customHeight="1">
      <c r="A58" s="128" t="s">
        <v>50</v>
      </c>
    </row>
    <row r="59" spans="1:1"/>
    <row r="61" spans="1:1" hidden="1">
      <c r="A61" s="52"/>
    </row>
    <row r="62" spans="1:1"/>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G7" sqref="G7"/>
    </sheetView>
  </sheetViews>
  <sheetFormatPr defaultColWidth="0" defaultRowHeight="12.75" zeroHeight="1"/>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c r="A1" s="155" t="s">
        <v>51</v>
      </c>
      <c r="B1" s="155"/>
      <c r="C1" s="155"/>
      <c r="D1" s="155"/>
      <c r="E1" s="155"/>
      <c r="F1" s="155"/>
      <c r="G1" s="17"/>
      <c r="H1" s="17"/>
      <c r="I1" s="17"/>
      <c r="J1" s="17"/>
      <c r="K1" s="17"/>
    </row>
    <row r="2" spans="1:11" ht="21" customHeight="1">
      <c r="A2" s="3" t="s">
        <v>52</v>
      </c>
      <c r="B2" s="156" t="s">
        <v>53</v>
      </c>
      <c r="C2" s="156"/>
      <c r="D2" s="156"/>
      <c r="E2" s="156"/>
      <c r="F2" s="156"/>
      <c r="G2" s="17"/>
      <c r="H2" s="17"/>
      <c r="I2" s="17"/>
      <c r="J2" s="17"/>
      <c r="K2" s="17"/>
    </row>
    <row r="3" spans="1:11" ht="15.75">
      <c r="A3" s="3" t="s">
        <v>54</v>
      </c>
      <c r="B3" s="156" t="s">
        <v>55</v>
      </c>
      <c r="C3" s="156"/>
      <c r="D3" s="156"/>
      <c r="E3" s="156"/>
      <c r="F3" s="156"/>
      <c r="G3" s="17"/>
      <c r="H3" s="17"/>
      <c r="I3" s="17"/>
      <c r="J3" s="17"/>
      <c r="K3" s="17"/>
    </row>
    <row r="4" spans="1:11" ht="21" customHeight="1">
      <c r="A4" s="3" t="s">
        <v>56</v>
      </c>
      <c r="B4" s="157">
        <v>45746</v>
      </c>
      <c r="C4" s="157"/>
      <c r="D4" s="157"/>
      <c r="E4" s="157"/>
      <c r="F4" s="157"/>
      <c r="G4" s="17"/>
      <c r="H4" s="17"/>
      <c r="I4" s="17"/>
      <c r="J4" s="17"/>
      <c r="K4" s="17"/>
    </row>
    <row r="5" spans="1:11" ht="21" customHeight="1">
      <c r="A5" s="3" t="s">
        <v>57</v>
      </c>
      <c r="B5" s="157">
        <v>45838</v>
      </c>
      <c r="C5" s="157"/>
      <c r="D5" s="157"/>
      <c r="E5" s="157"/>
      <c r="F5" s="157"/>
      <c r="G5" s="17"/>
      <c r="H5" s="17"/>
      <c r="I5" s="17"/>
      <c r="J5" s="17"/>
      <c r="K5" s="17"/>
    </row>
    <row r="6" spans="1:11" ht="21" customHeight="1">
      <c r="A6" s="3" t="s">
        <v>58</v>
      </c>
      <c r="B6" s="154" t="str">
        <f>IF(AND(Travel!B7&lt;&gt;A30,Hospitality!B7&lt;&gt;A30,'All other expenses'!B7&lt;&gt;A30,'Gifts and benefits'!B7&lt;&gt;A30),A31,IF(AND(Travel!B7=A30,Hospitality!B7=A30,'All other expenses'!B7=A30,'Gifts and benefits'!B7=A30),A33,A32))</f>
        <v>Data and totals checked on all sheets</v>
      </c>
      <c r="C6" s="154"/>
      <c r="D6" s="154"/>
      <c r="E6" s="154"/>
      <c r="F6" s="154"/>
      <c r="G6" s="23"/>
      <c r="H6" s="17"/>
      <c r="I6" s="17"/>
      <c r="J6" s="17"/>
      <c r="K6" s="17"/>
    </row>
    <row r="7" spans="1:11" ht="30">
      <c r="A7" s="3" t="s">
        <v>59</v>
      </c>
      <c r="B7" s="153" t="s">
        <v>60</v>
      </c>
      <c r="C7" s="153"/>
      <c r="D7" s="153"/>
      <c r="E7" s="153"/>
      <c r="F7" s="153"/>
      <c r="G7" s="23"/>
      <c r="H7" s="17"/>
      <c r="I7" s="17"/>
      <c r="J7" s="17"/>
      <c r="K7" s="17"/>
    </row>
    <row r="8" spans="1:11" ht="25.5" customHeight="1">
      <c r="A8" s="3" t="s">
        <v>61</v>
      </c>
      <c r="B8" s="153" t="s">
        <v>62</v>
      </c>
      <c r="C8" s="153"/>
      <c r="D8" s="153"/>
      <c r="E8" s="153"/>
      <c r="F8" s="153"/>
      <c r="G8" s="23"/>
      <c r="H8" s="17"/>
      <c r="I8" s="17"/>
      <c r="J8" s="17"/>
      <c r="K8" s="17"/>
    </row>
    <row r="9" spans="1:11" ht="66.75" customHeight="1">
      <c r="A9" s="152" t="s">
        <v>63</v>
      </c>
      <c r="B9" s="152"/>
      <c r="C9" s="152"/>
      <c r="D9" s="152"/>
      <c r="E9" s="152"/>
      <c r="F9" s="152"/>
      <c r="G9" s="23"/>
      <c r="H9" s="17"/>
      <c r="I9" s="17"/>
      <c r="J9" s="17"/>
      <c r="K9" s="17"/>
    </row>
    <row r="10" spans="1:11" s="93" customFormat="1" ht="36" customHeight="1">
      <c r="A10" s="87" t="s">
        <v>64</v>
      </c>
      <c r="B10" s="88" t="s">
        <v>65</v>
      </c>
      <c r="C10" s="88" t="s">
        <v>66</v>
      </c>
      <c r="D10" s="89"/>
      <c r="E10" s="90" t="s">
        <v>29</v>
      </c>
      <c r="F10" s="91" t="s">
        <v>67</v>
      </c>
      <c r="G10" s="92"/>
      <c r="H10" s="92"/>
      <c r="I10" s="92"/>
      <c r="J10" s="92"/>
      <c r="K10" s="92"/>
    </row>
    <row r="11" spans="1:11" ht="27.75" customHeight="1">
      <c r="A11" s="8" t="s">
        <v>68</v>
      </c>
      <c r="B11" s="59">
        <f>B15+B16+B17</f>
        <v>9351.4</v>
      </c>
      <c r="C11" s="66" t="str">
        <f>IF(Travel!B6="",A34,Travel!B6)</f>
        <v>Figures include GST (where applicable)</v>
      </c>
      <c r="D11" s="6"/>
      <c r="E11" s="8" t="s">
        <v>69</v>
      </c>
      <c r="F11" s="33">
        <f>'Gifts and benefits'!C13</f>
        <v>0</v>
      </c>
      <c r="G11" s="29"/>
      <c r="H11" s="29"/>
      <c r="I11" s="29"/>
      <c r="J11" s="29"/>
      <c r="K11" s="29"/>
    </row>
    <row r="12" spans="1:11" ht="27.75" customHeight="1">
      <c r="A12" s="8" t="s">
        <v>24</v>
      </c>
      <c r="B12" s="59">
        <f>Hospitality!B13</f>
        <v>317.3</v>
      </c>
      <c r="C12" s="66" t="str">
        <f>IF(Hospitality!B6="",A34,Hospitality!B6)</f>
        <v>Figures include GST (where applicable)</v>
      </c>
      <c r="D12" s="6"/>
      <c r="E12" s="8" t="s">
        <v>70</v>
      </c>
      <c r="F12" s="33">
        <f>'Gifts and benefits'!C14</f>
        <v>0</v>
      </c>
      <c r="G12" s="29"/>
      <c r="H12" s="29"/>
      <c r="I12" s="29"/>
      <c r="J12" s="29"/>
      <c r="K12" s="29"/>
    </row>
    <row r="13" spans="1:11" ht="27.75" customHeight="1">
      <c r="A13" s="8" t="s">
        <v>71</v>
      </c>
      <c r="B13" s="59">
        <f>'All other expenses'!B18</f>
        <v>1049.4000000000001</v>
      </c>
      <c r="C13" s="66" t="str">
        <f>IF('All other expenses'!B6="",A34,'All other expenses'!B6)</f>
        <v>Figures include GST (where applicable)</v>
      </c>
      <c r="D13" s="6"/>
      <c r="E13" s="8" t="s">
        <v>72</v>
      </c>
      <c r="F13" s="33">
        <f>'Gifts and benefits'!C15</f>
        <v>0</v>
      </c>
      <c r="G13" s="17"/>
      <c r="H13" s="17"/>
      <c r="I13" s="17"/>
      <c r="J13" s="17"/>
      <c r="K13" s="17"/>
    </row>
    <row r="14" spans="1:11" ht="12.75" customHeight="1">
      <c r="A14" s="7"/>
      <c r="B14" s="60"/>
      <c r="C14" s="67"/>
      <c r="D14" s="34"/>
      <c r="E14" s="6"/>
      <c r="F14" s="35"/>
      <c r="G14" s="17"/>
      <c r="H14" s="17"/>
      <c r="I14" s="17"/>
      <c r="J14" s="17"/>
      <c r="K14" s="17"/>
    </row>
    <row r="15" spans="1:11" ht="27.75" customHeight="1">
      <c r="A15" s="9" t="s">
        <v>73</v>
      </c>
      <c r="B15" s="61">
        <f>Travel!B14</f>
        <v>0</v>
      </c>
      <c r="C15" s="68" t="str">
        <f>C11</f>
        <v>Figures include GST (where applicable)</v>
      </c>
      <c r="D15" s="6"/>
      <c r="E15" s="6"/>
      <c r="F15" s="35"/>
      <c r="G15" s="17"/>
      <c r="H15" s="17"/>
      <c r="I15" s="17"/>
      <c r="J15" s="17"/>
      <c r="K15" s="17"/>
    </row>
    <row r="16" spans="1:11" ht="27.75" customHeight="1">
      <c r="A16" s="9" t="s">
        <v>74</v>
      </c>
      <c r="B16" s="61">
        <f>Travel!B33</f>
        <v>8995</v>
      </c>
      <c r="C16" s="68" t="str">
        <f>C11</f>
        <v>Figures include GST (where applicable)</v>
      </c>
      <c r="D16" s="36"/>
      <c r="E16" s="6"/>
      <c r="F16" s="37"/>
      <c r="G16" s="17"/>
      <c r="H16" s="17"/>
      <c r="I16" s="17"/>
      <c r="J16" s="17"/>
      <c r="K16" s="17"/>
    </row>
    <row r="17" spans="1:11" ht="27.75" customHeight="1">
      <c r="A17" s="9" t="s">
        <v>75</v>
      </c>
      <c r="B17" s="61">
        <f>Travel!B42</f>
        <v>356.4</v>
      </c>
      <c r="C17" s="68" t="str">
        <f>C11</f>
        <v>Figures include GST (where applicable)</v>
      </c>
      <c r="D17" s="6"/>
      <c r="E17" s="6"/>
      <c r="F17" s="37"/>
      <c r="G17" s="17"/>
      <c r="H17" s="17"/>
      <c r="I17" s="17"/>
      <c r="J17" s="17"/>
      <c r="K17" s="17"/>
    </row>
    <row r="18" spans="1:11" ht="27.75" customHeight="1">
      <c r="A18" s="17"/>
      <c r="B18" s="19"/>
      <c r="C18" s="17"/>
      <c r="D18" s="5"/>
      <c r="E18" s="5"/>
      <c r="F18" s="28"/>
      <c r="G18" s="17"/>
      <c r="H18" s="17"/>
      <c r="I18" s="17"/>
      <c r="J18" s="17"/>
      <c r="K18" s="17"/>
    </row>
    <row r="19" spans="1:11">
      <c r="A19" s="18" t="s">
        <v>76</v>
      </c>
      <c r="B19" s="19"/>
      <c r="C19" s="17"/>
      <c r="D19" s="17"/>
      <c r="E19" s="17"/>
      <c r="F19" s="17"/>
      <c r="G19" s="17"/>
      <c r="H19" s="17"/>
      <c r="I19" s="17"/>
      <c r="J19" s="17"/>
      <c r="K19" s="17"/>
    </row>
    <row r="20" spans="1:11">
      <c r="A20" s="20" t="s">
        <v>77</v>
      </c>
      <c r="D20" s="17"/>
      <c r="E20" s="17"/>
      <c r="F20" s="17"/>
      <c r="G20" s="17"/>
      <c r="H20" s="17"/>
      <c r="I20" s="17"/>
      <c r="J20" s="17"/>
      <c r="K20" s="17"/>
    </row>
    <row r="21" spans="1:11" ht="12.6" customHeight="1">
      <c r="A21" s="20" t="s">
        <v>78</v>
      </c>
      <c r="D21" s="17"/>
      <c r="E21" s="17"/>
      <c r="F21" s="17"/>
      <c r="G21" s="17"/>
      <c r="H21" s="17"/>
      <c r="I21" s="17"/>
      <c r="J21" s="17"/>
      <c r="K21" s="17"/>
    </row>
    <row r="22" spans="1:11" ht="12.6" customHeight="1">
      <c r="A22" s="20" t="s">
        <v>79</v>
      </c>
      <c r="D22" s="17"/>
      <c r="E22" s="17"/>
      <c r="F22" s="17"/>
      <c r="G22" s="17"/>
      <c r="H22" s="17"/>
      <c r="I22" s="17"/>
      <c r="J22" s="17"/>
      <c r="K22" s="17"/>
    </row>
    <row r="23" spans="1:11" ht="12.6" customHeight="1">
      <c r="A23" s="20" t="s">
        <v>80</v>
      </c>
      <c r="D23" s="17"/>
      <c r="E23" s="17"/>
      <c r="F23" s="17"/>
      <c r="G23" s="17"/>
      <c r="H23" s="17"/>
      <c r="I23" s="17"/>
      <c r="J23" s="17"/>
      <c r="K23" s="17"/>
    </row>
    <row r="24" spans="1:11">
      <c r="A24" s="26"/>
      <c r="B24" s="17"/>
      <c r="C24" s="17"/>
      <c r="D24" s="17"/>
      <c r="E24" s="17"/>
      <c r="F24" s="17"/>
      <c r="G24" s="17"/>
      <c r="H24" s="17"/>
      <c r="I24" s="17"/>
      <c r="J24" s="17"/>
      <c r="K24" s="17"/>
    </row>
    <row r="25" spans="1:11" hidden="1">
      <c r="A25" s="12" t="s">
        <v>81</v>
      </c>
      <c r="B25" s="13"/>
      <c r="C25" s="13"/>
      <c r="D25" s="13"/>
      <c r="E25" s="13"/>
      <c r="F25" s="13"/>
      <c r="G25" s="17"/>
      <c r="H25" s="17"/>
      <c r="I25" s="17"/>
      <c r="J25" s="17"/>
      <c r="K25" s="17"/>
    </row>
    <row r="26" spans="1:11" ht="12.75" hidden="1" customHeight="1">
      <c r="A26" s="11" t="s">
        <v>82</v>
      </c>
      <c r="B26" s="4"/>
      <c r="C26" s="4"/>
      <c r="D26" s="11"/>
      <c r="E26" s="11"/>
      <c r="F26" s="11"/>
      <c r="G26" s="17"/>
      <c r="H26" s="17"/>
      <c r="I26" s="17"/>
      <c r="J26" s="17"/>
      <c r="K26" s="17"/>
    </row>
    <row r="27" spans="1:11" hidden="1">
      <c r="A27" s="10" t="s">
        <v>83</v>
      </c>
      <c r="B27" s="10"/>
      <c r="C27" s="10"/>
      <c r="D27" s="10"/>
      <c r="E27" s="10"/>
      <c r="F27" s="10"/>
      <c r="G27" s="17"/>
      <c r="H27" s="17"/>
      <c r="I27" s="17"/>
      <c r="J27" s="17"/>
      <c r="K27" s="17"/>
    </row>
    <row r="28" spans="1:11" hidden="1">
      <c r="A28" s="10" t="s">
        <v>84</v>
      </c>
      <c r="B28" s="10"/>
      <c r="C28" s="10"/>
      <c r="D28" s="10"/>
      <c r="E28" s="10"/>
      <c r="F28" s="10"/>
      <c r="G28" s="17"/>
      <c r="H28" s="17"/>
      <c r="I28" s="17"/>
      <c r="J28" s="17"/>
      <c r="K28" s="17"/>
    </row>
    <row r="29" spans="1:11" hidden="1">
      <c r="A29" s="11" t="s">
        <v>85</v>
      </c>
      <c r="B29" s="11"/>
      <c r="C29" s="11"/>
      <c r="D29" s="11"/>
      <c r="E29" s="11"/>
      <c r="F29" s="11"/>
      <c r="G29" s="17"/>
      <c r="H29" s="17"/>
      <c r="I29" s="17"/>
      <c r="J29" s="17"/>
      <c r="K29" s="17"/>
    </row>
    <row r="30" spans="1:11" hidden="1">
      <c r="A30" s="11" t="s">
        <v>86</v>
      </c>
      <c r="B30" s="11"/>
      <c r="C30" s="11"/>
      <c r="D30" s="11"/>
      <c r="E30" s="11"/>
      <c r="F30" s="11"/>
      <c r="G30" s="17"/>
      <c r="H30" s="17"/>
      <c r="I30" s="17"/>
      <c r="J30" s="17"/>
      <c r="K30" s="17"/>
    </row>
    <row r="31" spans="1:11" hidden="1">
      <c r="A31" s="10" t="s">
        <v>87</v>
      </c>
      <c r="B31" s="10"/>
      <c r="C31" s="10"/>
      <c r="D31" s="10"/>
      <c r="E31" s="10"/>
      <c r="F31" s="10"/>
      <c r="G31" s="17"/>
      <c r="H31" s="17"/>
      <c r="I31" s="17"/>
      <c r="J31" s="17"/>
      <c r="K31" s="17"/>
    </row>
    <row r="32" spans="1:11" hidden="1">
      <c r="A32" s="10" t="s">
        <v>88</v>
      </c>
      <c r="B32" s="10"/>
      <c r="C32" s="10"/>
      <c r="D32" s="10"/>
      <c r="E32" s="10"/>
      <c r="F32" s="10"/>
      <c r="G32" s="17"/>
      <c r="H32" s="17"/>
      <c r="I32" s="17"/>
      <c r="J32" s="17"/>
      <c r="K32" s="17"/>
    </row>
    <row r="33" spans="1:11" hidden="1">
      <c r="A33" s="10" t="s">
        <v>89</v>
      </c>
      <c r="B33" s="10"/>
      <c r="C33" s="10"/>
      <c r="D33" s="10"/>
      <c r="E33" s="10"/>
      <c r="F33" s="10"/>
      <c r="G33" s="17"/>
      <c r="H33" s="17"/>
      <c r="I33" s="17"/>
      <c r="J33" s="17"/>
      <c r="K33" s="17"/>
    </row>
    <row r="34" spans="1:11" hidden="1">
      <c r="A34" s="11" t="s">
        <v>90</v>
      </c>
      <c r="B34" s="11"/>
      <c r="C34" s="11"/>
      <c r="D34" s="11"/>
      <c r="E34" s="11"/>
      <c r="F34" s="11"/>
      <c r="G34" s="17"/>
      <c r="H34" s="17"/>
      <c r="I34" s="17"/>
      <c r="J34" s="17"/>
      <c r="K34" s="17"/>
    </row>
    <row r="35" spans="1:11" hidden="1">
      <c r="A35" s="11" t="s">
        <v>91</v>
      </c>
      <c r="B35" s="11"/>
      <c r="C35" s="11"/>
      <c r="D35" s="11"/>
      <c r="E35" s="11"/>
      <c r="F35" s="11"/>
      <c r="G35" s="17"/>
      <c r="H35" s="17"/>
      <c r="I35" s="17"/>
      <c r="J35" s="17"/>
      <c r="K35" s="17"/>
    </row>
    <row r="36" spans="1:11" hidden="1">
      <c r="A36" s="10" t="s">
        <v>92</v>
      </c>
      <c r="B36" s="63"/>
      <c r="C36" s="63"/>
      <c r="D36" s="63"/>
      <c r="E36" s="63"/>
      <c r="F36" s="63"/>
      <c r="G36" s="17"/>
      <c r="H36" s="17"/>
      <c r="I36" s="17"/>
      <c r="J36" s="17"/>
      <c r="K36" s="17"/>
    </row>
    <row r="37" spans="1:11" hidden="1">
      <c r="A37" s="10" t="s">
        <v>60</v>
      </c>
      <c r="B37" s="63"/>
      <c r="C37" s="63"/>
      <c r="D37" s="63"/>
      <c r="E37" s="63"/>
      <c r="F37" s="63"/>
      <c r="G37" s="17"/>
      <c r="H37" s="17"/>
      <c r="I37" s="17"/>
      <c r="J37" s="17"/>
      <c r="K37" s="17"/>
    </row>
    <row r="38" spans="1:11" hidden="1">
      <c r="A38" s="10" t="s">
        <v>93</v>
      </c>
      <c r="B38" s="63"/>
      <c r="C38" s="63"/>
      <c r="D38" s="63"/>
      <c r="E38" s="63"/>
      <c r="F38" s="63"/>
      <c r="G38" s="17"/>
      <c r="H38" s="17"/>
      <c r="I38" s="17"/>
      <c r="J38" s="17"/>
      <c r="K38" s="17"/>
    </row>
    <row r="39" spans="1:11" hidden="1">
      <c r="A39" s="11" t="s">
        <v>94</v>
      </c>
      <c r="B39" s="4"/>
      <c r="C39" s="4"/>
      <c r="D39" s="4"/>
      <c r="E39" s="4"/>
      <c r="F39" s="4"/>
      <c r="G39" s="17"/>
      <c r="H39" s="17"/>
      <c r="I39" s="17"/>
      <c r="J39" s="17"/>
      <c r="K39" s="17"/>
    </row>
    <row r="40" spans="1:11" hidden="1">
      <c r="A40" s="4" t="s">
        <v>95</v>
      </c>
      <c r="B40" s="4"/>
      <c r="C40" s="4"/>
      <c r="D40" s="4"/>
      <c r="E40" s="4"/>
      <c r="F40" s="4"/>
      <c r="G40" s="17"/>
      <c r="H40" s="17"/>
      <c r="I40" s="17"/>
      <c r="J40" s="17"/>
      <c r="K40" s="17"/>
    </row>
    <row r="41" spans="1:11" hidden="1">
      <c r="A41" s="4" t="s">
        <v>96</v>
      </c>
      <c r="B41" s="4"/>
      <c r="C41" s="4"/>
      <c r="D41" s="4"/>
      <c r="E41" s="4"/>
      <c r="F41" s="4"/>
      <c r="G41" s="17"/>
      <c r="H41" s="17"/>
      <c r="I41" s="17"/>
      <c r="J41" s="17"/>
      <c r="K41" s="17"/>
    </row>
    <row r="42" spans="1:11" hidden="1">
      <c r="A42" s="4" t="s">
        <v>97</v>
      </c>
      <c r="B42" s="4"/>
      <c r="C42" s="4"/>
      <c r="D42" s="4"/>
      <c r="E42" s="4"/>
      <c r="F42" s="4"/>
      <c r="G42" s="17"/>
      <c r="H42" s="17"/>
      <c r="I42" s="17"/>
      <c r="J42" s="17"/>
      <c r="K42" s="17"/>
    </row>
    <row r="43" spans="1:11" hidden="1">
      <c r="A43" s="4" t="s">
        <v>98</v>
      </c>
      <c r="B43" s="4"/>
      <c r="C43" s="4"/>
      <c r="D43" s="4"/>
      <c r="E43" s="4"/>
      <c r="F43" s="4"/>
      <c r="G43" s="17"/>
      <c r="H43" s="17"/>
      <c r="I43" s="17"/>
      <c r="J43" s="17"/>
      <c r="K43" s="17"/>
    </row>
    <row r="44" spans="1:11" hidden="1">
      <c r="A44" s="4" t="s">
        <v>99</v>
      </c>
      <c r="B44" s="4"/>
      <c r="C44" s="4"/>
      <c r="D44" s="4"/>
      <c r="E44" s="4"/>
      <c r="F44" s="4"/>
      <c r="G44" s="17"/>
      <c r="H44" s="17"/>
      <c r="I44" s="17"/>
      <c r="J44" s="17"/>
      <c r="K44" s="17"/>
    </row>
    <row r="45" spans="1:11" hidden="1">
      <c r="A45" s="64" t="s">
        <v>100</v>
      </c>
      <c r="B45" s="63"/>
      <c r="C45" s="63"/>
      <c r="D45" s="63"/>
      <c r="E45" s="63"/>
      <c r="F45" s="63"/>
      <c r="G45" s="17"/>
      <c r="H45" s="17"/>
      <c r="I45" s="17"/>
      <c r="J45" s="17"/>
      <c r="K45" s="17"/>
    </row>
    <row r="46" spans="1:11" hidden="1">
      <c r="A46" s="63" t="s">
        <v>101</v>
      </c>
      <c r="B46" s="63"/>
      <c r="C46" s="63"/>
      <c r="D46" s="63"/>
      <c r="E46" s="63"/>
      <c r="F46" s="63"/>
      <c r="G46" s="17"/>
      <c r="H46" s="17"/>
      <c r="I46" s="17"/>
      <c r="J46" s="17"/>
      <c r="K46" s="17"/>
    </row>
    <row r="47" spans="1:11" hidden="1">
      <c r="A47" s="38">
        <v>-20000</v>
      </c>
      <c r="B47" s="4"/>
      <c r="C47" s="4"/>
      <c r="D47" s="4"/>
      <c r="E47" s="4"/>
      <c r="F47" s="4"/>
      <c r="G47" s="17"/>
      <c r="H47" s="17"/>
      <c r="I47" s="17"/>
      <c r="J47" s="17"/>
      <c r="K47" s="17"/>
    </row>
    <row r="48" spans="1:11" ht="25.5" hidden="1">
      <c r="A48" s="81" t="s">
        <v>102</v>
      </c>
      <c r="B48" s="63"/>
      <c r="C48" s="63"/>
      <c r="D48" s="63"/>
      <c r="E48" s="63"/>
      <c r="F48" s="63"/>
      <c r="G48" s="17"/>
      <c r="H48" s="17"/>
      <c r="I48" s="17"/>
      <c r="J48" s="17"/>
      <c r="K48" s="17"/>
    </row>
    <row r="49" spans="1:11" ht="25.5" hidden="1">
      <c r="A49" s="81" t="s">
        <v>103</v>
      </c>
      <c r="B49" s="63"/>
      <c r="C49" s="63"/>
      <c r="D49" s="63"/>
      <c r="E49" s="63"/>
      <c r="F49" s="63"/>
      <c r="G49" s="17"/>
      <c r="H49" s="17"/>
      <c r="I49" s="17"/>
      <c r="J49" s="17"/>
      <c r="K49" s="17"/>
    </row>
    <row r="50" spans="1:11" ht="25.5" hidden="1">
      <c r="A50" s="82" t="s">
        <v>104</v>
      </c>
      <c r="B50" s="4"/>
      <c r="C50" s="4"/>
      <c r="D50" s="4"/>
      <c r="E50" s="4"/>
      <c r="F50" s="4"/>
      <c r="G50" s="17"/>
      <c r="H50" s="17"/>
      <c r="I50" s="17"/>
      <c r="J50" s="17"/>
      <c r="K50" s="17"/>
    </row>
    <row r="51" spans="1:11" ht="25.5" hidden="1">
      <c r="A51" s="82" t="s">
        <v>105</v>
      </c>
      <c r="B51" s="4"/>
      <c r="C51" s="4"/>
      <c r="D51" s="4"/>
      <c r="E51" s="4"/>
      <c r="F51" s="4"/>
      <c r="G51" s="17"/>
      <c r="H51" s="17"/>
      <c r="I51" s="17"/>
      <c r="J51" s="17"/>
      <c r="K51" s="17"/>
    </row>
    <row r="52" spans="1:11" ht="38.25" hidden="1">
      <c r="A52" s="82" t="s">
        <v>106</v>
      </c>
      <c r="B52" s="74"/>
      <c r="C52" s="74"/>
      <c r="D52" s="74"/>
      <c r="E52" s="11"/>
      <c r="F52" s="11"/>
      <c r="G52" s="17"/>
      <c r="H52" s="17"/>
      <c r="I52" s="17"/>
      <c r="J52" s="17"/>
      <c r="K52" s="17"/>
    </row>
    <row r="53" spans="1:11" hidden="1">
      <c r="A53" s="79" t="s">
        <v>107</v>
      </c>
      <c r="B53" s="73"/>
      <c r="C53" s="73"/>
      <c r="D53" s="73"/>
      <c r="E53" s="10"/>
      <c r="F53" s="10" t="b">
        <v>1</v>
      </c>
      <c r="G53" s="17"/>
      <c r="H53" s="17"/>
      <c r="I53" s="17"/>
      <c r="J53" s="17"/>
      <c r="K53" s="17"/>
    </row>
    <row r="54" spans="1:11" hidden="1">
      <c r="A54" s="80" t="s">
        <v>108</v>
      </c>
      <c r="B54" s="79"/>
      <c r="C54" s="79"/>
      <c r="D54" s="79"/>
      <c r="E54" s="10"/>
      <c r="F54" s="10" t="b">
        <v>0</v>
      </c>
      <c r="G54" s="17"/>
      <c r="H54" s="17"/>
      <c r="I54" s="17"/>
      <c r="J54" s="17"/>
      <c r="K54" s="17"/>
    </row>
    <row r="55" spans="1:11" hidden="1">
      <c r="A55" s="83"/>
      <c r="B55" s="75">
        <f>COUNT(Travel!B12:B13)</f>
        <v>0</v>
      </c>
      <c r="C55" s="75"/>
      <c r="D55" s="75">
        <f>COUNTIF(Travel!D12:D13,"*")</f>
        <v>0</v>
      </c>
      <c r="E55" s="76"/>
      <c r="F55" s="76" t="b">
        <f>MIN(B55,D55)=MAX(B55,D55)</f>
        <v>1</v>
      </c>
      <c r="G55" s="17"/>
      <c r="H55" s="17"/>
      <c r="I55" s="17"/>
      <c r="J55" s="17"/>
      <c r="K55" s="17"/>
    </row>
    <row r="56" spans="1:11" hidden="1">
      <c r="A56" s="83" t="s">
        <v>109</v>
      </c>
      <c r="B56" s="75">
        <f>COUNT(Travel!B18:B32)</f>
        <v>14</v>
      </c>
      <c r="C56" s="75"/>
      <c r="D56" s="75">
        <f>COUNTIF(Travel!D18:D32,"*")</f>
        <v>14</v>
      </c>
      <c r="E56" s="76"/>
      <c r="F56" s="76" t="b">
        <f>MIN(B56,D56)=MAX(B56,D56)</f>
        <v>1</v>
      </c>
    </row>
    <row r="57" spans="1:11" hidden="1">
      <c r="A57" s="84"/>
      <c r="B57" s="75">
        <f>COUNT(Travel!B37:B41)</f>
        <v>4</v>
      </c>
      <c r="C57" s="75"/>
      <c r="D57" s="75">
        <f>COUNTIF(Travel!D37:D41,"*")</f>
        <v>4</v>
      </c>
      <c r="E57" s="76"/>
      <c r="F57" s="76" t="b">
        <f>MIN(B57,D57)=MAX(B57,D57)</f>
        <v>1</v>
      </c>
    </row>
    <row r="58" spans="1:11" hidden="1">
      <c r="A58" s="85" t="s">
        <v>110</v>
      </c>
      <c r="B58" s="77">
        <f>COUNT(Hospitality!B11:B12)</f>
        <v>1</v>
      </c>
      <c r="C58" s="77"/>
      <c r="D58" s="77">
        <f>COUNTIF(Hospitality!D11:D12,"*")</f>
        <v>1</v>
      </c>
      <c r="E58" s="78"/>
      <c r="F58" s="78" t="b">
        <f>MIN(B58,D58)=MAX(B58,D58)</f>
        <v>1</v>
      </c>
    </row>
    <row r="59" spans="1:11" hidden="1">
      <c r="A59" s="86" t="s">
        <v>111</v>
      </c>
      <c r="B59" s="76">
        <f>COUNT('All other expenses'!B11:B17)</f>
        <v>4</v>
      </c>
      <c r="C59" s="76"/>
      <c r="D59" s="76">
        <f>COUNTIF('All other expenses'!D11:D17,"*")</f>
        <v>4</v>
      </c>
      <c r="E59" s="76"/>
      <c r="F59" s="76" t="b">
        <f>MIN(B59,D59)=MAX(B59,D59)</f>
        <v>1</v>
      </c>
    </row>
    <row r="60" spans="1:11" hidden="1">
      <c r="A60" s="85" t="s">
        <v>112</v>
      </c>
      <c r="B60" s="77">
        <f>COUNTIF('Gifts and benefits'!B11:B12,"*")</f>
        <v>0</v>
      </c>
      <c r="C60" s="77">
        <f>COUNTIF('Gifts and benefits'!C11:C12,"*")</f>
        <v>0</v>
      </c>
      <c r="D60" s="77"/>
      <c r="E60" s="77">
        <f>COUNTA('Gifts and benefits'!E11:E12)</f>
        <v>0</v>
      </c>
      <c r="F60" s="78" t="b">
        <f>MIN(B60,C60,E60)=MAX(B60,C60,E60)</f>
        <v>1</v>
      </c>
    </row>
    <row r="61" spans="1:11"/>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07"/>
  <sheetViews>
    <sheetView zoomScaleNormal="100" workbookViewId="0">
      <selection activeCell="B6" sqref="B6:E6"/>
    </sheetView>
  </sheetViews>
  <sheetFormatPr defaultColWidth="0" defaultRowHeight="12.75" zeroHeight="1"/>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c r="A1" s="160" t="s">
        <v>113</v>
      </c>
      <c r="B1" s="160"/>
      <c r="C1" s="160"/>
      <c r="D1" s="160"/>
      <c r="E1" s="160"/>
      <c r="F1" s="17"/>
    </row>
    <row r="2" spans="1:6" ht="21" customHeight="1">
      <c r="A2" s="3" t="s">
        <v>114</v>
      </c>
      <c r="B2" s="158" t="str">
        <f>'Summary and sign-off'!B2:F2</f>
        <v>Herenga ā Nuku Aotearoa (formerly NZ Walking Access Commission)</v>
      </c>
      <c r="C2" s="158"/>
      <c r="D2" s="158"/>
      <c r="E2" s="158"/>
      <c r="F2" s="17"/>
    </row>
    <row r="3" spans="1:6" ht="31.5">
      <c r="A3" s="3" t="s">
        <v>115</v>
      </c>
      <c r="B3" s="158" t="str">
        <f>'Summary and sign-off'!B3:F3</f>
        <v>Phil Culling</v>
      </c>
      <c r="C3" s="158"/>
      <c r="D3" s="158"/>
      <c r="E3" s="158"/>
      <c r="F3" s="17"/>
    </row>
    <row r="4" spans="1:6" ht="21" customHeight="1">
      <c r="A4" s="3" t="s">
        <v>116</v>
      </c>
      <c r="B4" s="158">
        <f>'Summary and sign-off'!B4:F4</f>
        <v>45746</v>
      </c>
      <c r="C4" s="158"/>
      <c r="D4" s="158"/>
      <c r="E4" s="158"/>
      <c r="F4" s="17"/>
    </row>
    <row r="5" spans="1:6" ht="21" customHeight="1">
      <c r="A5" s="3" t="s">
        <v>117</v>
      </c>
      <c r="B5" s="158">
        <f>'Summary and sign-off'!B5:F5</f>
        <v>45838</v>
      </c>
      <c r="C5" s="158"/>
      <c r="D5" s="158"/>
      <c r="E5" s="158"/>
      <c r="F5" s="17"/>
    </row>
    <row r="6" spans="1:6" ht="21" customHeight="1">
      <c r="A6" s="3" t="s">
        <v>118</v>
      </c>
      <c r="B6" s="153" t="s">
        <v>83</v>
      </c>
      <c r="C6" s="153"/>
      <c r="D6" s="153"/>
      <c r="E6" s="153"/>
      <c r="F6" s="17"/>
    </row>
    <row r="7" spans="1:6" ht="21" customHeight="1">
      <c r="A7" s="3" t="s">
        <v>58</v>
      </c>
      <c r="B7" s="153" t="s">
        <v>86</v>
      </c>
      <c r="C7" s="153"/>
      <c r="D7" s="153"/>
      <c r="E7" s="153"/>
      <c r="F7" s="17"/>
    </row>
    <row r="8" spans="1:6" ht="36" customHeight="1">
      <c r="A8" s="162" t="s">
        <v>119</v>
      </c>
      <c r="B8" s="163"/>
      <c r="C8" s="163"/>
      <c r="D8" s="163"/>
      <c r="E8" s="163"/>
      <c r="F8" s="19"/>
    </row>
    <row r="9" spans="1:6" ht="36" customHeight="1">
      <c r="A9" s="164" t="s">
        <v>120</v>
      </c>
      <c r="B9" s="165"/>
      <c r="C9" s="165"/>
      <c r="D9" s="165"/>
      <c r="E9" s="165"/>
      <c r="F9" s="19"/>
    </row>
    <row r="10" spans="1:6" ht="24.75" customHeight="1">
      <c r="A10" s="161" t="s">
        <v>121</v>
      </c>
      <c r="B10" s="166"/>
      <c r="C10" s="161"/>
      <c r="D10" s="161"/>
      <c r="E10" s="161"/>
      <c r="F10" s="29"/>
    </row>
    <row r="11" spans="1:6" ht="28.5" customHeight="1">
      <c r="A11" s="24" t="s">
        <v>122</v>
      </c>
      <c r="B11" s="24" t="s">
        <v>123</v>
      </c>
      <c r="C11" s="24" t="s">
        <v>124</v>
      </c>
      <c r="D11" s="24" t="s">
        <v>125</v>
      </c>
      <c r="E11" s="24" t="s">
        <v>126</v>
      </c>
      <c r="F11" s="30"/>
    </row>
    <row r="12" spans="1:6" s="2" customFormat="1">
      <c r="A12" s="130" t="s">
        <v>127</v>
      </c>
      <c r="B12" s="118"/>
      <c r="C12" s="119"/>
      <c r="D12" s="119"/>
      <c r="E12" s="120"/>
      <c r="F12" s="1"/>
    </row>
    <row r="13" spans="1:6" s="2" customFormat="1" hidden="1">
      <c r="A13" s="104"/>
      <c r="B13" s="105"/>
      <c r="C13" s="106"/>
      <c r="D13" s="106"/>
      <c r="E13" s="107"/>
      <c r="F13" s="1"/>
    </row>
    <row r="14" spans="1:6" ht="19.5" customHeight="1">
      <c r="A14" s="71" t="s">
        <v>128</v>
      </c>
      <c r="B14" s="72">
        <f>SUM(B12:B13)</f>
        <v>0</v>
      </c>
      <c r="C14" s="126" t="str">
        <f>IF(SUBTOTAL(3,B12:B13)=SUBTOTAL(103,B12:B13),'Summary and sign-off'!$A$48,'Summary and sign-off'!$A$49)</f>
        <v>Check - there are no hidden rows with data</v>
      </c>
      <c r="D14" s="159" t="str">
        <f>IF('Summary and sign-off'!F55='Summary and sign-off'!F54,'Summary and sign-off'!A51,'Summary and sign-off'!A50)</f>
        <v>Check - each entry provides sufficient information</v>
      </c>
      <c r="E14" s="159"/>
      <c r="F14" s="17"/>
    </row>
    <row r="15" spans="1:6" ht="10.5" customHeight="1">
      <c r="A15" s="17"/>
      <c r="B15" s="19"/>
      <c r="C15" s="17"/>
      <c r="D15" s="17"/>
      <c r="E15" s="17"/>
      <c r="F15" s="17"/>
    </row>
    <row r="16" spans="1:6" ht="24.75" customHeight="1">
      <c r="A16" s="161" t="s">
        <v>129</v>
      </c>
      <c r="B16" s="161"/>
      <c r="C16" s="161"/>
      <c r="D16" s="161"/>
      <c r="E16" s="161"/>
      <c r="F16" s="29"/>
    </row>
    <row r="17" spans="1:6" ht="32.450000000000003" customHeight="1">
      <c r="A17" s="24" t="s">
        <v>122</v>
      </c>
      <c r="B17" s="24" t="s">
        <v>65</v>
      </c>
      <c r="C17" s="24" t="s">
        <v>130</v>
      </c>
      <c r="D17" s="24" t="s">
        <v>125</v>
      </c>
      <c r="E17" s="24" t="s">
        <v>126</v>
      </c>
      <c r="F17" s="30"/>
    </row>
    <row r="18" spans="1:6" s="2" customFormat="1">
      <c r="A18" s="117" t="s">
        <v>131</v>
      </c>
      <c r="B18" s="118">
        <v>775.8</v>
      </c>
      <c r="C18" s="133" t="s">
        <v>132</v>
      </c>
      <c r="D18" s="119" t="s">
        <v>133</v>
      </c>
      <c r="E18" s="120" t="s">
        <v>134</v>
      </c>
      <c r="F18" s="1"/>
    </row>
    <row r="19" spans="1:6" s="2" customFormat="1">
      <c r="A19" s="117"/>
      <c r="B19" s="118">
        <f>31.4+5.99+30.5+8.5+27.74</f>
        <v>104.13</v>
      </c>
      <c r="C19" s="119"/>
      <c r="D19" s="119" t="s">
        <v>135</v>
      </c>
      <c r="E19" s="120"/>
      <c r="F19" s="1"/>
    </row>
    <row r="20" spans="1:6" s="2" customFormat="1">
      <c r="A20" s="143"/>
      <c r="B20" s="135">
        <v>717</v>
      </c>
      <c r="C20" s="136"/>
      <c r="D20" s="136" t="s">
        <v>136</v>
      </c>
      <c r="E20" s="137"/>
      <c r="F20" s="1"/>
    </row>
    <row r="21" spans="1:6" s="2" customFormat="1">
      <c r="A21" s="117" t="s">
        <v>137</v>
      </c>
      <c r="B21" s="118">
        <f>718.8+57</f>
        <v>775.8</v>
      </c>
      <c r="C21" s="133" t="s">
        <v>132</v>
      </c>
      <c r="D21" s="119" t="s">
        <v>133</v>
      </c>
      <c r="E21" s="120" t="s">
        <v>134</v>
      </c>
      <c r="F21" s="1"/>
    </row>
    <row r="22" spans="1:6" s="2" customFormat="1">
      <c r="A22" s="117"/>
      <c r="B22" s="118">
        <f>22.04+12.97+14.1+32+21.25+19+17.5+30.5+51.63+10.48</f>
        <v>231.47</v>
      </c>
      <c r="C22" s="119"/>
      <c r="D22" s="119" t="s">
        <v>135</v>
      </c>
      <c r="E22" s="120"/>
      <c r="F22" s="1"/>
    </row>
    <row r="23" spans="1:6" s="2" customFormat="1">
      <c r="A23" s="143"/>
      <c r="B23" s="135">
        <f>189+2096</f>
        <v>2285</v>
      </c>
      <c r="C23" s="136"/>
      <c r="D23" s="136" t="s">
        <v>138</v>
      </c>
      <c r="E23" s="137"/>
      <c r="F23" s="1"/>
    </row>
    <row r="24" spans="1:6" s="2" customFormat="1">
      <c r="A24" s="141" t="s">
        <v>139</v>
      </c>
      <c r="B24" s="132">
        <f>844.4+116.98</f>
        <v>961.38</v>
      </c>
      <c r="C24" s="133" t="s">
        <v>132</v>
      </c>
      <c r="D24" s="133" t="s">
        <v>133</v>
      </c>
      <c r="E24" s="134" t="s">
        <v>134</v>
      </c>
      <c r="F24" s="1"/>
    </row>
    <row r="25" spans="1:6" s="2" customFormat="1">
      <c r="A25" s="141"/>
      <c r="B25" s="132">
        <f>936.22+194.58+184.43</f>
        <v>1315.23</v>
      </c>
      <c r="C25" s="133"/>
      <c r="D25" s="133" t="s">
        <v>140</v>
      </c>
      <c r="E25" s="134"/>
      <c r="F25" s="1"/>
    </row>
    <row r="26" spans="1:6" s="2" customFormat="1">
      <c r="A26" s="142"/>
      <c r="B26" s="138">
        <f>17.5+57.63+18.5+21.4+30.5+21.53+30.5+8.5+17.5+18.5+18.05+37.5+35.8</f>
        <v>333.41</v>
      </c>
      <c r="C26" s="139"/>
      <c r="D26" s="139" t="s">
        <v>135</v>
      </c>
      <c r="E26" s="140"/>
      <c r="F26" s="1"/>
    </row>
    <row r="27" spans="1:6" s="2" customFormat="1">
      <c r="A27" s="141" t="s">
        <v>141</v>
      </c>
      <c r="B27" s="132">
        <f>213.59+35.7</f>
        <v>249.29000000000002</v>
      </c>
      <c r="C27" s="133" t="s">
        <v>142</v>
      </c>
      <c r="D27" s="133" t="s">
        <v>143</v>
      </c>
      <c r="E27" s="134" t="s">
        <v>144</v>
      </c>
      <c r="F27" s="1"/>
    </row>
    <row r="28" spans="1:6" s="2" customFormat="1">
      <c r="A28" s="131"/>
      <c r="B28" s="132">
        <v>177.52</v>
      </c>
      <c r="C28" s="133"/>
      <c r="D28" s="133" t="s">
        <v>145</v>
      </c>
      <c r="E28" s="134"/>
      <c r="F28" s="1"/>
    </row>
    <row r="29" spans="1:6" s="2" customFormat="1">
      <c r="A29" s="131"/>
      <c r="B29" s="132">
        <f>41.74+9.9+22.76+30.2</f>
        <v>104.60000000000001</v>
      </c>
      <c r="C29" s="133"/>
      <c r="D29" s="133" t="s">
        <v>146</v>
      </c>
      <c r="E29" s="134"/>
      <c r="F29" s="1"/>
    </row>
    <row r="30" spans="1:6" s="2" customFormat="1">
      <c r="A30" s="131"/>
      <c r="B30" s="132">
        <v>59.57</v>
      </c>
      <c r="C30" s="133"/>
      <c r="D30" s="133" t="s">
        <v>147</v>
      </c>
      <c r="E30" s="134"/>
      <c r="F30" s="1"/>
    </row>
    <row r="31" spans="1:6" s="2" customFormat="1">
      <c r="A31" s="144"/>
      <c r="B31" s="145">
        <v>904.8</v>
      </c>
      <c r="C31" s="146"/>
      <c r="D31" s="146" t="s">
        <v>133</v>
      </c>
      <c r="E31" s="147"/>
      <c r="F31" s="1"/>
    </row>
    <row r="32" spans="1:6" s="2" customFormat="1" hidden="1">
      <c r="A32" s="108"/>
      <c r="B32" s="109"/>
      <c r="C32" s="110"/>
      <c r="D32" s="110"/>
      <c r="E32" s="111"/>
      <c r="F32" s="1"/>
    </row>
    <row r="33" spans="1:6" ht="19.5" customHeight="1">
      <c r="A33" s="71" t="s">
        <v>148</v>
      </c>
      <c r="B33" s="72">
        <f>SUM(B18:B32)</f>
        <v>8995</v>
      </c>
      <c r="C33" s="126" t="str">
        <f>IF(SUBTOTAL(3,B18:B32)=SUBTOTAL(103,B18:B32),'Summary and sign-off'!$A$48,'Summary and sign-off'!$A$49)</f>
        <v>Check - there are no hidden rows with data</v>
      </c>
      <c r="D33" s="159" t="str">
        <f>IF('Summary and sign-off'!F56='Summary and sign-off'!F54,'Summary and sign-off'!A51,'Summary and sign-off'!A50)</f>
        <v>Check - each entry provides sufficient information</v>
      </c>
      <c r="E33" s="159"/>
      <c r="F33" s="17"/>
    </row>
    <row r="34" spans="1:6" ht="10.5" customHeight="1">
      <c r="A34" s="17"/>
      <c r="B34" s="19"/>
      <c r="C34" s="17"/>
      <c r="D34" s="17"/>
      <c r="E34" s="17"/>
      <c r="F34" s="17"/>
    </row>
    <row r="35" spans="1:6" ht="24.75" customHeight="1">
      <c r="A35" s="161" t="s">
        <v>149</v>
      </c>
      <c r="B35" s="161"/>
      <c r="C35" s="161"/>
      <c r="D35" s="161"/>
      <c r="E35" s="161"/>
      <c r="F35" s="17"/>
    </row>
    <row r="36" spans="1:6" ht="27" customHeight="1">
      <c r="A36" s="24" t="s">
        <v>122</v>
      </c>
      <c r="B36" s="24" t="s">
        <v>65</v>
      </c>
      <c r="C36" s="24" t="s">
        <v>150</v>
      </c>
      <c r="D36" s="24" t="s">
        <v>151</v>
      </c>
      <c r="E36" s="24" t="s">
        <v>126</v>
      </c>
      <c r="F36" s="28"/>
    </row>
    <row r="37" spans="1:6" s="2" customFormat="1">
      <c r="A37" s="144">
        <v>45750</v>
      </c>
      <c r="B37" s="145">
        <v>13</v>
      </c>
      <c r="C37" s="146" t="s">
        <v>152</v>
      </c>
      <c r="D37" s="146" t="s">
        <v>153</v>
      </c>
      <c r="E37" s="147" t="s">
        <v>154</v>
      </c>
      <c r="F37" s="1"/>
    </row>
    <row r="38" spans="1:6" s="2" customFormat="1">
      <c r="A38" s="148">
        <v>45760</v>
      </c>
      <c r="B38" s="149">
        <v>129</v>
      </c>
      <c r="C38" s="150" t="s">
        <v>155</v>
      </c>
      <c r="D38" s="150" t="s">
        <v>156</v>
      </c>
      <c r="E38" s="151" t="s">
        <v>157</v>
      </c>
      <c r="F38" s="1"/>
    </row>
    <row r="39" spans="1:6" s="2" customFormat="1">
      <c r="A39" s="131">
        <v>45790</v>
      </c>
      <c r="B39" s="132">
        <v>170</v>
      </c>
      <c r="C39" s="133" t="s">
        <v>155</v>
      </c>
      <c r="D39" s="133" t="s">
        <v>156</v>
      </c>
      <c r="E39" s="134" t="s">
        <v>157</v>
      </c>
      <c r="F39" s="1"/>
    </row>
    <row r="40" spans="1:6" s="2" customFormat="1">
      <c r="A40" s="144"/>
      <c r="B40" s="145">
        <v>44.4</v>
      </c>
      <c r="C40" s="146"/>
      <c r="D40" s="146" t="s">
        <v>158</v>
      </c>
      <c r="E40" s="147"/>
      <c r="F40" s="1"/>
    </row>
    <row r="41" spans="1:6" s="2" customFormat="1" hidden="1">
      <c r="A41" s="94"/>
      <c r="B41" s="95"/>
      <c r="C41" s="96"/>
      <c r="D41" s="96"/>
      <c r="E41" s="97"/>
      <c r="F41" s="1"/>
    </row>
    <row r="42" spans="1:6" ht="19.5" customHeight="1">
      <c r="A42" s="71" t="s">
        <v>159</v>
      </c>
      <c r="B42" s="72">
        <f>SUM(B37:B41)</f>
        <v>356.4</v>
      </c>
      <c r="C42" s="126" t="str">
        <f>IF(SUBTOTAL(3,B37:B41)=SUBTOTAL(103,B37:B41),'Summary and sign-off'!$A$48,'Summary and sign-off'!$A$49)</f>
        <v>Check - there are no hidden rows with data</v>
      </c>
      <c r="D42" s="159" t="str">
        <f>IF('Summary and sign-off'!F57='Summary and sign-off'!F54,'Summary and sign-off'!A51,'Summary and sign-off'!A50)</f>
        <v>Check - each entry provides sufficient information</v>
      </c>
      <c r="E42" s="159"/>
      <c r="F42" s="17"/>
    </row>
    <row r="43" spans="1:6" ht="10.5" customHeight="1">
      <c r="A43" s="17"/>
      <c r="B43" s="57"/>
      <c r="C43" s="19"/>
      <c r="D43" s="17"/>
      <c r="E43" s="17"/>
      <c r="F43" s="17"/>
    </row>
    <row r="44" spans="1:6" ht="34.5" customHeight="1">
      <c r="A44" s="31" t="s">
        <v>160</v>
      </c>
      <c r="B44" s="58">
        <f>B14+B33+B42</f>
        <v>9351.4</v>
      </c>
      <c r="C44" s="32"/>
      <c r="D44" s="32"/>
      <c r="E44" s="32"/>
      <c r="F44" s="17"/>
    </row>
    <row r="45" spans="1:6">
      <c r="A45" s="17"/>
      <c r="B45" s="19"/>
      <c r="C45" s="17"/>
      <c r="D45" s="17"/>
      <c r="E45" s="17"/>
      <c r="F45" s="17"/>
    </row>
    <row r="46" spans="1:6">
      <c r="A46" s="18" t="s">
        <v>76</v>
      </c>
      <c r="B46" s="19"/>
      <c r="C46" s="17"/>
      <c r="D46" s="17"/>
      <c r="E46" s="17"/>
      <c r="F46" s="17"/>
    </row>
    <row r="47" spans="1:6" ht="12.6" customHeight="1">
      <c r="A47" s="20" t="s">
        <v>161</v>
      </c>
      <c r="F47" s="17"/>
    </row>
    <row r="48" spans="1:6" ht="12.95" customHeight="1">
      <c r="A48" s="20" t="s">
        <v>162</v>
      </c>
      <c r="B48" s="17"/>
      <c r="D48" s="17"/>
      <c r="F48" s="17"/>
    </row>
    <row r="49" spans="1:6">
      <c r="A49" s="20" t="s">
        <v>163</v>
      </c>
      <c r="F49" s="17"/>
    </row>
    <row r="50" spans="1:6">
      <c r="A50" s="20" t="s">
        <v>82</v>
      </c>
      <c r="B50" s="19"/>
      <c r="C50" s="17"/>
      <c r="D50" s="17"/>
      <c r="E50" s="17"/>
      <c r="F50" s="17"/>
    </row>
    <row r="51" spans="1:6" ht="12.95" customHeight="1">
      <c r="A51" s="20" t="s">
        <v>164</v>
      </c>
      <c r="B51" s="17"/>
      <c r="D51" s="17"/>
      <c r="F51" s="17"/>
    </row>
    <row r="52" spans="1:6">
      <c r="A52" s="20" t="s">
        <v>165</v>
      </c>
      <c r="F52" s="17"/>
    </row>
    <row r="53" spans="1:6">
      <c r="A53" s="20" t="s">
        <v>166</v>
      </c>
      <c r="B53" s="20"/>
      <c r="C53" s="20"/>
      <c r="D53" s="20"/>
      <c r="F53" s="17"/>
    </row>
    <row r="54" spans="1:6">
      <c r="A54" s="26"/>
      <c r="B54" s="17"/>
      <c r="C54" s="17"/>
      <c r="D54" s="17"/>
      <c r="E54" s="17"/>
      <c r="F54" s="17"/>
    </row>
    <row r="55" spans="1:6" hidden="1">
      <c r="A55" s="26"/>
      <c r="B55" s="17"/>
      <c r="C55" s="17"/>
      <c r="D55" s="17"/>
      <c r="E55" s="17"/>
      <c r="F55" s="17"/>
    </row>
    <row r="56" spans="1:6"/>
    <row r="57" spans="1:6"/>
    <row r="58" spans="1:6"/>
    <row r="59" spans="1:6"/>
    <row r="60" spans="1:6" ht="12.75" hidden="1" customHeight="1"/>
    <row r="61" spans="1:6"/>
    <row r="62" spans="1:6"/>
    <row r="63" spans="1:6" hidden="1">
      <c r="A63" s="26"/>
      <c r="B63" s="17"/>
      <c r="C63" s="17"/>
      <c r="D63" s="17"/>
      <c r="E63" s="17"/>
      <c r="F63" s="17"/>
    </row>
    <row r="64" spans="1:6" hidden="1">
      <c r="A64" s="26"/>
      <c r="B64" s="17"/>
      <c r="C64" s="17"/>
      <c r="D64" s="17"/>
      <c r="E64" s="17"/>
      <c r="F64" s="17"/>
    </row>
    <row r="65" spans="1:6" hidden="1">
      <c r="A65" s="26"/>
      <c r="B65" s="17"/>
      <c r="C65" s="17"/>
      <c r="D65" s="17"/>
      <c r="E65" s="17"/>
      <c r="F65" s="17"/>
    </row>
    <row r="66" spans="1:6" hidden="1">
      <c r="A66" s="26"/>
      <c r="B66" s="17"/>
      <c r="C66" s="17"/>
      <c r="D66" s="17"/>
      <c r="E66" s="17"/>
      <c r="F66" s="17"/>
    </row>
    <row r="67" spans="1:6" hidden="1">
      <c r="A67" s="26"/>
      <c r="B67" s="17"/>
      <c r="C67" s="17"/>
      <c r="D67" s="17"/>
      <c r="E67" s="17"/>
      <c r="F67" s="17"/>
    </row>
    <row r="68" spans="1:6"/>
    <row r="69" spans="1:6"/>
    <row r="70" spans="1:6"/>
    <row r="71" spans="1:6"/>
    <row r="72" spans="1:6"/>
    <row r="73" spans="1:6"/>
    <row r="74" spans="1:6"/>
    <row r="75" spans="1:6"/>
    <row r="76" spans="1:6"/>
    <row r="77" spans="1:6"/>
    <row r="78" spans="1:6"/>
    <row r="79" spans="1:6"/>
    <row r="80" spans="1:6"/>
    <row r="81"/>
    <row r="82"/>
    <row r="83"/>
    <row r="84"/>
    <row r="85"/>
    <row r="86"/>
    <row r="87"/>
    <row r="88"/>
    <row r="89"/>
    <row r="90"/>
    <row r="91"/>
    <row r="92"/>
    <row r="93"/>
    <row r="94"/>
    <row r="95"/>
    <row r="96"/>
    <row r="97"/>
    <row r="98"/>
    <row r="99"/>
    <row r="100"/>
    <row r="101"/>
    <row r="102"/>
    <row r="103"/>
    <row r="104"/>
    <row r="105"/>
    <row r="106"/>
    <row r="107"/>
  </sheetData>
  <sheetProtection sheet="1" formatCells="0" formatRows="0" insertColumns="0" insertRows="0" deleteRows="0"/>
  <mergeCells count="15">
    <mergeCell ref="B7:E7"/>
    <mergeCell ref="B5:E5"/>
    <mergeCell ref="D42:E42"/>
    <mergeCell ref="A1:E1"/>
    <mergeCell ref="A16:E16"/>
    <mergeCell ref="A35:E35"/>
    <mergeCell ref="B2:E2"/>
    <mergeCell ref="B3:E3"/>
    <mergeCell ref="B4:E4"/>
    <mergeCell ref="A8:E8"/>
    <mergeCell ref="A9:E9"/>
    <mergeCell ref="B6:E6"/>
    <mergeCell ref="D14:E14"/>
    <mergeCell ref="D33:E33"/>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8:A23 A37:A38 A41 A12:A13 A32"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6 A17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39:A40 A24:A31"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B12:B13 B18:B32 B37:B41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C30" sqref="C30"/>
    </sheetView>
  </sheetViews>
  <sheetFormatPr defaultColWidth="0" defaultRowHeight="12.75" zeroHeight="1"/>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c r="A1" s="160" t="s">
        <v>113</v>
      </c>
      <c r="B1" s="160"/>
      <c r="C1" s="160"/>
      <c r="D1" s="160"/>
      <c r="E1" s="160"/>
    </row>
    <row r="2" spans="1:6" ht="21" customHeight="1">
      <c r="A2" s="3" t="s">
        <v>114</v>
      </c>
      <c r="B2" s="158" t="str">
        <f>'Summary and sign-off'!B2:F2</f>
        <v>Herenga ā Nuku Aotearoa (formerly NZ Walking Access Commission)</v>
      </c>
      <c r="C2" s="158"/>
      <c r="D2" s="158"/>
      <c r="E2" s="158"/>
    </row>
    <row r="3" spans="1:6" ht="31.5">
      <c r="A3" s="3" t="s">
        <v>115</v>
      </c>
      <c r="B3" s="158" t="str">
        <f>'Summary and sign-off'!B3:F3</f>
        <v>Phil Culling</v>
      </c>
      <c r="C3" s="158"/>
      <c r="D3" s="158"/>
      <c r="E3" s="158"/>
    </row>
    <row r="4" spans="1:6" ht="21" customHeight="1">
      <c r="A4" s="3" t="s">
        <v>116</v>
      </c>
      <c r="B4" s="158">
        <f>'Summary and sign-off'!B4:F4</f>
        <v>45746</v>
      </c>
      <c r="C4" s="158"/>
      <c r="D4" s="158"/>
      <c r="E4" s="158"/>
    </row>
    <row r="5" spans="1:6" ht="21" customHeight="1">
      <c r="A5" s="3" t="s">
        <v>117</v>
      </c>
      <c r="B5" s="158">
        <f>'Summary and sign-off'!B5:F5</f>
        <v>45838</v>
      </c>
      <c r="C5" s="158"/>
      <c r="D5" s="158"/>
      <c r="E5" s="158"/>
    </row>
    <row r="6" spans="1:6" ht="21" customHeight="1">
      <c r="A6" s="3" t="s">
        <v>118</v>
      </c>
      <c r="B6" s="153" t="s">
        <v>83</v>
      </c>
      <c r="C6" s="153"/>
      <c r="D6" s="153"/>
      <c r="E6" s="153"/>
    </row>
    <row r="7" spans="1:6" ht="21" customHeight="1">
      <c r="A7" s="3" t="s">
        <v>58</v>
      </c>
      <c r="B7" s="153" t="s">
        <v>86</v>
      </c>
      <c r="C7" s="153"/>
      <c r="D7" s="153"/>
      <c r="E7" s="153"/>
    </row>
    <row r="8" spans="1:6" ht="35.25" customHeight="1">
      <c r="A8" s="169" t="s">
        <v>167</v>
      </c>
      <c r="B8" s="169"/>
      <c r="C8" s="170"/>
      <c r="D8" s="170"/>
      <c r="E8" s="170"/>
      <c r="F8" s="27"/>
    </row>
    <row r="9" spans="1:6" ht="35.25" customHeight="1">
      <c r="A9" s="167" t="s">
        <v>168</v>
      </c>
      <c r="B9" s="168"/>
      <c r="C9" s="168"/>
      <c r="D9" s="168"/>
      <c r="E9" s="168"/>
      <c r="F9" s="27"/>
    </row>
    <row r="10" spans="1:6" ht="27" customHeight="1">
      <c r="A10" s="24" t="s">
        <v>169</v>
      </c>
      <c r="B10" s="24" t="s">
        <v>65</v>
      </c>
      <c r="C10" s="24" t="s">
        <v>170</v>
      </c>
      <c r="D10" s="24" t="s">
        <v>171</v>
      </c>
      <c r="E10" s="24" t="s">
        <v>126</v>
      </c>
      <c r="F10" s="20"/>
    </row>
    <row r="11" spans="1:6" s="2" customFormat="1">
      <c r="A11" s="117">
        <v>45833</v>
      </c>
      <c r="B11" s="118">
        <v>317.3</v>
      </c>
      <c r="C11" s="119" t="s">
        <v>172</v>
      </c>
      <c r="D11" s="119" t="s">
        <v>173</v>
      </c>
      <c r="E11" s="120" t="s">
        <v>134</v>
      </c>
    </row>
    <row r="12" spans="1:6" s="2" customFormat="1" ht="11.25" hidden="1" customHeight="1">
      <c r="A12" s="98"/>
      <c r="B12" s="95"/>
      <c r="C12" s="99"/>
      <c r="D12" s="99"/>
      <c r="E12" s="100"/>
    </row>
    <row r="13" spans="1:6" ht="34.5" customHeight="1">
      <c r="A13" s="53" t="s">
        <v>174</v>
      </c>
      <c r="B13" s="62">
        <f>SUM(B11:B12)</f>
        <v>317.3</v>
      </c>
      <c r="C13" s="70" t="str">
        <f>IF(SUBTOTAL(3,B11:B12)=SUBTOTAL(103,B11:B12),'Summary and sign-off'!$A$48,'Summary and sign-off'!$A$49)</f>
        <v>Check - there are no hidden rows with data</v>
      </c>
      <c r="D13" s="159" t="str">
        <f>IF('Summary and sign-off'!F58='Summary and sign-off'!F54,'Summary and sign-off'!A51,'Summary and sign-off'!A50)</f>
        <v>Check - each entry provides sufficient information</v>
      </c>
      <c r="E13" s="159"/>
      <c r="F13" s="2"/>
    </row>
    <row r="14" spans="1:6">
      <c r="A14" s="18"/>
      <c r="B14" s="17"/>
      <c r="C14" s="17"/>
      <c r="D14" s="17"/>
      <c r="E14" s="17"/>
    </row>
    <row r="15" spans="1:6">
      <c r="A15" s="18" t="s">
        <v>76</v>
      </c>
      <c r="B15" s="19"/>
      <c r="C15" s="17"/>
      <c r="D15" s="17"/>
      <c r="E15" s="17"/>
    </row>
    <row r="16" spans="1:6" ht="12.75" customHeight="1">
      <c r="A16" s="20" t="s">
        <v>175</v>
      </c>
      <c r="B16" s="20"/>
      <c r="C16" s="20"/>
      <c r="D16" s="20"/>
      <c r="E16" s="20"/>
    </row>
    <row r="17" spans="1:6">
      <c r="A17" s="20" t="s">
        <v>176</v>
      </c>
      <c r="B17" s="20"/>
      <c r="C17" s="28"/>
      <c r="D17" s="28"/>
      <c r="E17" s="28"/>
    </row>
    <row r="18" spans="1:6">
      <c r="A18" s="20" t="s">
        <v>82</v>
      </c>
      <c r="B18" s="19"/>
      <c r="C18" s="17"/>
      <c r="D18" s="17"/>
      <c r="E18" s="17"/>
      <c r="F18" s="17"/>
    </row>
    <row r="19" spans="1:6">
      <c r="A19" s="20" t="s">
        <v>177</v>
      </c>
      <c r="B19" s="20"/>
      <c r="C19" s="28"/>
      <c r="D19" s="28"/>
      <c r="E19" s="28"/>
    </row>
    <row r="20" spans="1:6" ht="12.75" customHeight="1">
      <c r="A20" s="20" t="s">
        <v>178</v>
      </c>
      <c r="B20" s="20"/>
      <c r="C20" s="22"/>
      <c r="D20" s="22"/>
      <c r="E20" s="22"/>
    </row>
    <row r="21" spans="1:6">
      <c r="A21" s="17"/>
      <c r="B21" s="17"/>
      <c r="C21" s="17"/>
      <c r="D21" s="17"/>
      <c r="E21" s="17"/>
    </row>
    <row r="22" spans="1:6"/>
    <row r="23" spans="1:6"/>
    <row r="24" spans="1:6"/>
    <row r="25" spans="1:6"/>
    <row r="26" spans="1:6"/>
    <row r="27" spans="1:6"/>
    <row r="28" spans="1:6"/>
    <row r="29" spans="1:6"/>
    <row r="30" spans="1:6"/>
    <row r="31" spans="1:6"/>
    <row r="32" spans="1:6"/>
    <row r="33"/>
  </sheetData>
  <sheetProtection sheet="1" formatCells="0" insertRows="0" deleteRows="0"/>
  <mergeCells count="10">
    <mergeCell ref="D13:E13"/>
    <mergeCell ref="B6:E6"/>
    <mergeCell ref="B5:E5"/>
    <mergeCell ref="A1:E1"/>
    <mergeCell ref="A9:E9"/>
    <mergeCell ref="B2:E2"/>
    <mergeCell ref="B3:E3"/>
    <mergeCell ref="B4:E4"/>
    <mergeCell ref="A8:E8"/>
    <mergeCell ref="B7:E7"/>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2"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C33" sqref="C33"/>
    </sheetView>
  </sheetViews>
  <sheetFormatPr defaultColWidth="0" defaultRowHeight="12.75" zeroHeight="1"/>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c r="A1" s="160" t="s">
        <v>113</v>
      </c>
      <c r="B1" s="160"/>
      <c r="C1" s="160"/>
      <c r="D1" s="160"/>
      <c r="E1" s="160"/>
    </row>
    <row r="2" spans="1:6" ht="21" customHeight="1">
      <c r="A2" s="3" t="s">
        <v>114</v>
      </c>
      <c r="B2" s="158" t="str">
        <f>'Summary and sign-off'!B2:F2</f>
        <v>Herenga ā Nuku Aotearoa (formerly NZ Walking Access Commission)</v>
      </c>
      <c r="C2" s="158"/>
      <c r="D2" s="158"/>
      <c r="E2" s="158"/>
    </row>
    <row r="3" spans="1:6" ht="31.5">
      <c r="A3" s="3" t="s">
        <v>179</v>
      </c>
      <c r="B3" s="158" t="str">
        <f>'Summary and sign-off'!B3:F3</f>
        <v>Phil Culling</v>
      </c>
      <c r="C3" s="158"/>
      <c r="D3" s="158"/>
      <c r="E3" s="158"/>
    </row>
    <row r="4" spans="1:6" ht="21" customHeight="1">
      <c r="A4" s="3" t="s">
        <v>116</v>
      </c>
      <c r="B4" s="158">
        <f>'Summary and sign-off'!B4:F4</f>
        <v>45746</v>
      </c>
      <c r="C4" s="158"/>
      <c r="D4" s="158"/>
      <c r="E4" s="158"/>
    </row>
    <row r="5" spans="1:6" ht="21" customHeight="1">
      <c r="A5" s="3" t="s">
        <v>117</v>
      </c>
      <c r="B5" s="158">
        <f>'Summary and sign-off'!B5:F5</f>
        <v>45838</v>
      </c>
      <c r="C5" s="158"/>
      <c r="D5" s="158"/>
      <c r="E5" s="158"/>
    </row>
    <row r="6" spans="1:6" ht="21" customHeight="1">
      <c r="A6" s="3" t="s">
        <v>118</v>
      </c>
      <c r="B6" s="153" t="s">
        <v>83</v>
      </c>
      <c r="C6" s="153"/>
      <c r="D6" s="153"/>
      <c r="E6" s="153"/>
      <c r="F6" s="23"/>
    </row>
    <row r="7" spans="1:6" ht="21" customHeight="1">
      <c r="A7" s="3" t="s">
        <v>58</v>
      </c>
      <c r="B7" s="153" t="s">
        <v>86</v>
      </c>
      <c r="C7" s="153"/>
      <c r="D7" s="153"/>
      <c r="E7" s="153"/>
      <c r="F7" s="23"/>
    </row>
    <row r="8" spans="1:6" ht="35.25" customHeight="1">
      <c r="A8" s="163" t="s">
        <v>180</v>
      </c>
      <c r="B8" s="163"/>
      <c r="C8" s="170"/>
      <c r="D8" s="170"/>
      <c r="E8" s="170"/>
    </row>
    <row r="9" spans="1:6" ht="35.25" customHeight="1">
      <c r="A9" s="171" t="s">
        <v>181</v>
      </c>
      <c r="B9" s="172"/>
      <c r="C9" s="172"/>
      <c r="D9" s="172"/>
      <c r="E9" s="172"/>
    </row>
    <row r="10" spans="1:6" ht="27" customHeight="1">
      <c r="A10" s="24" t="s">
        <v>122</v>
      </c>
      <c r="B10" s="24" t="s">
        <v>65</v>
      </c>
      <c r="C10" s="24" t="s">
        <v>182</v>
      </c>
      <c r="D10" s="24" t="s">
        <v>183</v>
      </c>
      <c r="E10" s="24" t="s">
        <v>126</v>
      </c>
      <c r="F10" s="20"/>
    </row>
    <row r="11" spans="1:6" s="2" customFormat="1" hidden="1">
      <c r="A11" s="98"/>
      <c r="B11" s="95"/>
      <c r="C11" s="99"/>
      <c r="D11" s="99"/>
      <c r="E11" s="100"/>
    </row>
    <row r="12" spans="1:6" s="2" customFormat="1">
      <c r="A12" s="117">
        <v>45777</v>
      </c>
      <c r="B12" s="118">
        <v>600</v>
      </c>
      <c r="C12" s="122" t="s">
        <v>184</v>
      </c>
      <c r="D12" s="122" t="s">
        <v>185</v>
      </c>
      <c r="E12" s="123" t="s">
        <v>186</v>
      </c>
    </row>
    <row r="13" spans="1:6" s="2" customFormat="1">
      <c r="A13" s="117">
        <v>45838</v>
      </c>
      <c r="B13" s="118">
        <f>(28*12)+30</f>
        <v>366</v>
      </c>
      <c r="C13" s="122" t="s">
        <v>187</v>
      </c>
      <c r="D13" s="122" t="s">
        <v>188</v>
      </c>
      <c r="E13" s="123"/>
    </row>
    <row r="14" spans="1:6" s="2" customFormat="1">
      <c r="A14" s="117">
        <v>45788</v>
      </c>
      <c r="B14" s="118">
        <v>32.869999999999997</v>
      </c>
      <c r="C14" s="122" t="s">
        <v>189</v>
      </c>
      <c r="D14" s="122" t="s">
        <v>190</v>
      </c>
      <c r="E14" s="123" t="s">
        <v>134</v>
      </c>
    </row>
    <row r="15" spans="1:6" s="2" customFormat="1">
      <c r="A15" s="117">
        <v>45814</v>
      </c>
      <c r="B15" s="118">
        <v>50.53</v>
      </c>
      <c r="C15" s="122" t="s">
        <v>191</v>
      </c>
      <c r="D15" s="122" t="s">
        <v>192</v>
      </c>
      <c r="E15" s="123" t="s">
        <v>134</v>
      </c>
    </row>
    <row r="16" spans="1:6" s="2" customFormat="1">
      <c r="A16" s="121"/>
      <c r="B16" s="118"/>
      <c r="C16" s="122"/>
      <c r="D16" s="122"/>
      <c r="E16" s="123"/>
    </row>
    <row r="17" spans="1:6" s="2" customFormat="1" hidden="1">
      <c r="A17" s="98"/>
      <c r="B17" s="95"/>
      <c r="C17" s="99"/>
      <c r="D17" s="99"/>
      <c r="E17" s="100"/>
    </row>
    <row r="18" spans="1:6" ht="34.5" customHeight="1">
      <c r="A18" s="53" t="s">
        <v>193</v>
      </c>
      <c r="B18" s="62">
        <f>SUM(B11:B17)</f>
        <v>1049.4000000000001</v>
      </c>
      <c r="C18" s="70" t="str">
        <f>IF(SUBTOTAL(3,B11:B17)=SUBTOTAL(103,B11:B17),'Summary and sign-off'!$A$48,'Summary and sign-off'!$A$49)</f>
        <v>Check - there are no hidden rows with data</v>
      </c>
      <c r="D18" s="159" t="str">
        <f>IF('Summary and sign-off'!F59='Summary and sign-off'!F54,'Summary and sign-off'!A51,'Summary and sign-off'!A50)</f>
        <v>Check - each entry provides sufficient information</v>
      </c>
      <c r="E18" s="159"/>
    </row>
    <row r="19" spans="1:6" ht="14.1" customHeight="1">
      <c r="B19" s="17"/>
      <c r="C19" s="17"/>
      <c r="D19" s="17"/>
      <c r="E19" s="17"/>
    </row>
    <row r="20" spans="1:6">
      <c r="A20" s="18" t="s">
        <v>194</v>
      </c>
      <c r="B20" s="17"/>
      <c r="C20" s="17"/>
      <c r="D20" s="17"/>
      <c r="E20" s="17"/>
    </row>
    <row r="21" spans="1:6" ht="12.6" customHeight="1">
      <c r="A21" s="20" t="s">
        <v>161</v>
      </c>
      <c r="B21" s="17"/>
      <c r="C21" s="17"/>
      <c r="D21" s="17"/>
      <c r="E21" s="17"/>
    </row>
    <row r="22" spans="1:6">
      <c r="A22" s="20" t="s">
        <v>82</v>
      </c>
      <c r="B22" s="19"/>
      <c r="C22" s="17"/>
      <c r="D22" s="17"/>
      <c r="E22" s="17"/>
      <c r="F22" s="17"/>
    </row>
    <row r="23" spans="1:6">
      <c r="A23" s="20" t="s">
        <v>177</v>
      </c>
      <c r="C23" s="17"/>
      <c r="D23" s="17"/>
      <c r="E23" s="17"/>
      <c r="F23" s="17"/>
    </row>
    <row r="24" spans="1:6" ht="12.75" customHeight="1">
      <c r="A24" s="20" t="s">
        <v>178</v>
      </c>
      <c r="B24" s="25"/>
      <c r="C24" s="22"/>
      <c r="D24" s="22"/>
      <c r="E24" s="22"/>
      <c r="F24" s="22"/>
    </row>
    <row r="25" spans="1:6">
      <c r="B25" s="26"/>
      <c r="C25" s="17"/>
      <c r="D25" s="17"/>
      <c r="E25" s="17"/>
    </row>
    <row r="26" spans="1:6" hidden="1">
      <c r="A26" s="17"/>
      <c r="B26" s="17"/>
      <c r="C26" s="17"/>
      <c r="D26" s="17"/>
    </row>
    <row r="27" spans="1:6" ht="12.75" hidden="1" customHeight="1"/>
    <row r="28" spans="1:6" hidden="1">
      <c r="A28" s="17"/>
      <c r="B28" s="17"/>
      <c r="C28" s="17"/>
      <c r="D28" s="17"/>
      <c r="E28" s="17"/>
    </row>
    <row r="29" spans="1:6" hidden="1">
      <c r="A29" s="17"/>
      <c r="B29" s="17"/>
      <c r="C29" s="17"/>
      <c r="D29" s="17"/>
      <c r="E29" s="17"/>
    </row>
    <row r="30" spans="1:6" hidden="1">
      <c r="A30" s="17"/>
      <c r="B30" s="17"/>
      <c r="C30" s="17"/>
      <c r="D30" s="17"/>
      <c r="E30" s="17"/>
    </row>
    <row r="31" spans="1:6" hidden="1">
      <c r="A31" s="17"/>
      <c r="B31" s="17"/>
      <c r="C31" s="17"/>
      <c r="D31" s="17"/>
      <c r="E31" s="17"/>
    </row>
    <row r="32" spans="1:6" hidden="1">
      <c r="A32" s="17"/>
      <c r="B32" s="17"/>
      <c r="C32" s="17"/>
      <c r="D32" s="17"/>
      <c r="E32" s="17"/>
    </row>
    <row r="33"/>
    <row r="34"/>
    <row r="35"/>
    <row r="36"/>
    <row r="37"/>
    <row r="38"/>
    <row r="39"/>
  </sheetData>
  <sheetProtection sheet="1" formatCells="0" insertRows="0" deleteRows="0"/>
  <mergeCells count="10">
    <mergeCell ref="D18:E18"/>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7"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D20" sqref="D20"/>
    </sheetView>
  </sheetViews>
  <sheetFormatPr defaultColWidth="0" defaultRowHeight="12.75" zeroHeight="1"/>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7" ht="26.25" customHeight="1">
      <c r="A1" s="160" t="s">
        <v>195</v>
      </c>
      <c r="B1" s="160"/>
      <c r="C1" s="160"/>
      <c r="D1" s="160"/>
      <c r="E1" s="160"/>
      <c r="F1" s="160"/>
    </row>
    <row r="2" spans="1:7" ht="21" customHeight="1">
      <c r="A2" s="3" t="s">
        <v>114</v>
      </c>
      <c r="B2" s="158" t="str">
        <f>'Summary and sign-off'!B2:F2</f>
        <v>Herenga ā Nuku Aotearoa (formerly NZ Walking Access Commission)</v>
      </c>
      <c r="C2" s="158"/>
      <c r="D2" s="158"/>
      <c r="E2" s="158"/>
      <c r="F2" s="158"/>
    </row>
    <row r="3" spans="1:7" ht="31.5">
      <c r="A3" s="3" t="s">
        <v>115</v>
      </c>
      <c r="B3" s="158" t="str">
        <f>'Summary and sign-off'!B3:F3</f>
        <v>Phil Culling</v>
      </c>
      <c r="C3" s="158"/>
      <c r="D3" s="158"/>
      <c r="E3" s="158"/>
      <c r="F3" s="158"/>
    </row>
    <row r="4" spans="1:7" ht="21" customHeight="1">
      <c r="A4" s="3" t="s">
        <v>116</v>
      </c>
      <c r="B4" s="158">
        <f>'Summary and sign-off'!B4:F4</f>
        <v>45746</v>
      </c>
      <c r="C4" s="158"/>
      <c r="D4" s="158"/>
      <c r="E4" s="158"/>
      <c r="F4" s="158"/>
    </row>
    <row r="5" spans="1:7" ht="21" customHeight="1">
      <c r="A5" s="3" t="s">
        <v>117</v>
      </c>
      <c r="B5" s="158">
        <f>'Summary and sign-off'!B5:F5</f>
        <v>45838</v>
      </c>
      <c r="C5" s="158"/>
      <c r="D5" s="158"/>
      <c r="E5" s="158"/>
      <c r="F5" s="158"/>
    </row>
    <row r="6" spans="1:7" ht="21" customHeight="1">
      <c r="A6" s="3" t="s">
        <v>196</v>
      </c>
      <c r="B6" s="153" t="s">
        <v>83</v>
      </c>
      <c r="C6" s="153"/>
      <c r="D6" s="153"/>
      <c r="E6" s="153"/>
      <c r="F6" s="153"/>
    </row>
    <row r="7" spans="1:7" ht="21" customHeight="1">
      <c r="A7" s="3" t="s">
        <v>58</v>
      </c>
      <c r="B7" s="153" t="s">
        <v>86</v>
      </c>
      <c r="C7" s="153"/>
      <c r="D7" s="153"/>
      <c r="E7" s="153"/>
      <c r="F7" s="153"/>
    </row>
    <row r="8" spans="1:7" ht="36" customHeight="1">
      <c r="A8" s="163" t="s">
        <v>197</v>
      </c>
      <c r="B8" s="163"/>
      <c r="C8" s="163"/>
      <c r="D8" s="163"/>
      <c r="E8" s="163"/>
      <c r="F8" s="163"/>
    </row>
    <row r="9" spans="1:7" ht="36" customHeight="1">
      <c r="A9" s="171" t="s">
        <v>198</v>
      </c>
      <c r="B9" s="172"/>
      <c r="C9" s="172"/>
      <c r="D9" s="172"/>
      <c r="E9" s="172"/>
      <c r="F9" s="172"/>
    </row>
    <row r="10" spans="1:7" ht="39" customHeight="1">
      <c r="A10" s="24" t="s">
        <v>122</v>
      </c>
      <c r="B10" s="112" t="s">
        <v>199</v>
      </c>
      <c r="C10" s="112" t="s">
        <v>200</v>
      </c>
      <c r="D10" s="112" t="s">
        <v>201</v>
      </c>
      <c r="E10" s="112" t="s">
        <v>202</v>
      </c>
      <c r="F10" s="112" t="s">
        <v>203</v>
      </c>
    </row>
    <row r="11" spans="1:7" s="2" customFormat="1">
      <c r="A11" s="130" t="s">
        <v>204</v>
      </c>
      <c r="B11" s="122"/>
      <c r="C11" s="124"/>
      <c r="D11" s="122"/>
      <c r="E11" s="125"/>
      <c r="F11" s="123"/>
    </row>
    <row r="12" spans="1:7" s="2" customFormat="1" hidden="1">
      <c r="A12" s="94"/>
      <c r="B12" s="99"/>
      <c r="C12" s="101"/>
      <c r="D12" s="99"/>
      <c r="E12" s="102"/>
      <c r="F12" s="100"/>
    </row>
    <row r="13" spans="1:7" ht="34.5" customHeight="1">
      <c r="A13" s="113" t="s">
        <v>205</v>
      </c>
      <c r="B13" s="114" t="s">
        <v>206</v>
      </c>
      <c r="C13" s="115">
        <f>C14+C15</f>
        <v>0</v>
      </c>
      <c r="D13" s="116" t="str">
        <f>IF(SUBTOTAL(3,C11:C12)=SUBTOTAL(103,C11:C12),'Summary and sign-off'!$A$48,'Summary and sign-off'!$A$49)</f>
        <v>Check - there are no hidden rows with data</v>
      </c>
      <c r="E13" s="159" t="str">
        <f>IF('Summary and sign-off'!F60='Summary and sign-off'!F54,'Summary and sign-off'!A52,'Summary and sign-off'!A50)</f>
        <v>Check - each entry provides sufficient information</v>
      </c>
      <c r="F13" s="159"/>
      <c r="G13" s="2"/>
    </row>
    <row r="14" spans="1:7" ht="25.5" customHeight="1">
      <c r="A14" s="54"/>
      <c r="B14" s="55" t="s">
        <v>100</v>
      </c>
      <c r="C14" s="56">
        <f>COUNTIF(C11:C12,'Summary and sign-off'!A45)</f>
        <v>0</v>
      </c>
      <c r="D14" s="14"/>
      <c r="E14" s="15"/>
      <c r="F14" s="16"/>
    </row>
    <row r="15" spans="1:7" ht="25.5" customHeight="1">
      <c r="A15" s="54"/>
      <c r="B15" s="55" t="s">
        <v>101</v>
      </c>
      <c r="C15" s="56">
        <f>COUNTIF(C11:C12,'Summary and sign-off'!A46)</f>
        <v>0</v>
      </c>
      <c r="D15" s="14"/>
      <c r="E15" s="15"/>
      <c r="F15" s="16"/>
    </row>
    <row r="16" spans="1:7">
      <c r="A16" s="17"/>
      <c r="B16" s="18"/>
      <c r="C16" s="17"/>
      <c r="D16" s="19"/>
      <c r="E16" s="19"/>
      <c r="F16" s="17"/>
    </row>
    <row r="17" spans="1:6">
      <c r="A17" s="18" t="s">
        <v>194</v>
      </c>
      <c r="B17" s="18"/>
      <c r="C17" s="18"/>
      <c r="D17" s="18"/>
      <c r="E17" s="18"/>
      <c r="F17" s="18"/>
    </row>
    <row r="18" spans="1:6" ht="12.6" customHeight="1">
      <c r="A18" s="20" t="s">
        <v>161</v>
      </c>
      <c r="B18" s="17"/>
      <c r="C18" s="17"/>
      <c r="D18" s="17"/>
      <c r="E18" s="17"/>
    </row>
    <row r="19" spans="1:6">
      <c r="A19" s="20" t="s">
        <v>82</v>
      </c>
      <c r="B19" s="19"/>
      <c r="C19" s="17"/>
      <c r="D19" s="17"/>
      <c r="E19" s="17"/>
      <c r="F19" s="17"/>
    </row>
    <row r="20" spans="1:6">
      <c r="A20" s="20" t="s">
        <v>207</v>
      </c>
      <c r="B20" s="21"/>
      <c r="C20" s="21"/>
      <c r="D20" s="21"/>
      <c r="E20" s="21"/>
      <c r="F20" s="21"/>
    </row>
    <row r="21" spans="1:6" ht="12.75" customHeight="1">
      <c r="A21" s="20" t="s">
        <v>208</v>
      </c>
      <c r="B21" s="17"/>
      <c r="C21" s="17"/>
      <c r="D21" s="17"/>
      <c r="E21" s="17"/>
      <c r="F21" s="17"/>
    </row>
    <row r="22" spans="1:6" ht="12.95" customHeight="1">
      <c r="A22" s="20" t="s">
        <v>209</v>
      </c>
      <c r="B22" s="17"/>
      <c r="C22" s="17"/>
      <c r="D22" s="17"/>
      <c r="E22" s="17"/>
      <c r="F22" s="17"/>
    </row>
    <row r="23" spans="1:6">
      <c r="A23" s="20" t="s">
        <v>210</v>
      </c>
      <c r="C23" s="17"/>
      <c r="D23" s="17"/>
      <c r="E23" s="17"/>
      <c r="F23" s="17"/>
    </row>
    <row r="24" spans="1:6" ht="12.75" customHeight="1">
      <c r="A24" s="20" t="s">
        <v>178</v>
      </c>
      <c r="B24" s="20"/>
      <c r="C24" s="22"/>
      <c r="D24" s="22"/>
      <c r="E24" s="22"/>
      <c r="F24" s="22"/>
    </row>
    <row r="25" spans="1:6" ht="12.75" customHeight="1">
      <c r="A25" s="20"/>
      <c r="B25" s="20"/>
      <c r="C25" s="22"/>
      <c r="D25" s="22"/>
      <c r="E25" s="22"/>
      <c r="F25" s="22"/>
    </row>
    <row r="26" spans="1:6" ht="12.75" hidden="1" customHeight="1">
      <c r="A26" s="20"/>
      <c r="B26" s="20"/>
      <c r="C26" s="22"/>
      <c r="D26" s="22"/>
      <c r="E26" s="22"/>
      <c r="F26" s="22"/>
    </row>
    <row r="27" spans="1:6"/>
    <row r="28" spans="1:6"/>
    <row r="29" spans="1:6" hidden="1">
      <c r="A29" s="18"/>
      <c r="B29" s="18"/>
      <c r="C29" s="18"/>
      <c r="D29" s="18"/>
      <c r="E29" s="18"/>
      <c r="F29" s="18"/>
    </row>
    <row r="30" spans="1:6" hidden="1">
      <c r="A30" s="18"/>
      <c r="B30" s="18"/>
      <c r="C30" s="18"/>
      <c r="D30" s="18"/>
      <c r="E30" s="18"/>
      <c r="F30" s="18"/>
    </row>
    <row r="31" spans="1:6" hidden="1">
      <c r="A31" s="18"/>
      <c r="B31" s="18"/>
      <c r="C31" s="18"/>
      <c r="D31" s="18"/>
      <c r="E31" s="18"/>
      <c r="F31" s="18"/>
    </row>
    <row r="32" spans="1:6" hidden="1">
      <c r="A32" s="18"/>
      <c r="B32" s="18"/>
      <c r="C32" s="18"/>
      <c r="D32" s="18"/>
      <c r="E32" s="18"/>
      <c r="F32" s="18"/>
    </row>
    <row r="33" spans="1:6" hidden="1">
      <c r="A33" s="18"/>
      <c r="B33" s="18"/>
      <c r="C33" s="18"/>
      <c r="D33" s="18"/>
      <c r="E33" s="18"/>
      <c r="F33" s="18"/>
    </row>
    <row r="34" spans="1:6"/>
    <row r="35" spans="1:6"/>
    <row r="36" spans="1:6"/>
    <row r="37" spans="1:6"/>
    <row r="38" spans="1:6"/>
    <row r="39" spans="1:6"/>
    <row r="42" spans="1:6"/>
    <row r="43" spans="1:6"/>
    <row r="44" spans="1:6"/>
    <row r="45" spans="1:6"/>
  </sheetData>
  <sheetProtection sheet="1" formatCells="0" insertRows="0" deleteRows="0"/>
  <dataConsolidate/>
  <mergeCells count="10">
    <mergeCell ref="E13:F13"/>
    <mergeCell ref="A8:F8"/>
    <mergeCell ref="A1:F1"/>
    <mergeCell ref="A9:F9"/>
    <mergeCell ref="B2:F2"/>
    <mergeCell ref="B3:F3"/>
    <mergeCell ref="B4:F4"/>
    <mergeCell ref="B7:F7"/>
    <mergeCell ref="B5:F5"/>
    <mergeCell ref="B6:F6"/>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2"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C11:C12</xm:sqref>
        </x14:dataValidation>
        <x14:dataValidation type="list" errorStyle="information" operator="greaterThan" allowBlank="1" showInputMessage="1" prompt="Provide specific $ value if possible" xr:uid="{00000000-0002-0000-0500-000003000000}">
          <x14:formula1>
            <xm:f>'Summary and sign-off'!$A$39:$A$44</xm:f>
          </x14:formula1>
          <xm:sqref>E11:E12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SharedContentType xmlns="Microsoft.SharePoint.Taxonomy.ContentTypeSync" SourceId="c9936c5b-ab75-462c-b8a8-a26cadb48d73" ContentTypeId="0x010100EEDECCE189EEE64CBD4130801EEA33A2"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eDocument" ma:contentTypeID="0x010100EEDECCE189EEE64CBD4130801EEA33A20034734F8CD2634C4C9A9A66DF3F480732" ma:contentTypeVersion="23" ma:contentTypeDescription="Standard Electronic Document" ma:contentTypeScope="" ma:versionID="804f4fd04680374a9b0dcfc23366d770">
  <xsd:schema xmlns:xsd="http://www.w3.org/2001/XMLSchema" xmlns:xs="http://www.w3.org/2001/XMLSchema" xmlns:p="http://schemas.microsoft.com/office/2006/metadata/properties" xmlns:ns2="b221c1bd-de38-4b24-a0f3-1dffb5664ca3" xmlns:ns3="ac9ea57b-4aea-4ea0-b31e-ea2e4be93cc7" xmlns:ns4="5bc4945e-78a5-4f92-8ec1-fb99b402476e" xmlns:ns5="9bc3d398-3137-4047-b55a-a89119a3576f" targetNamespace="http://schemas.microsoft.com/office/2006/metadata/properties" ma:root="true" ma:fieldsID="c3159ed8fd046182d4f6d6e2c3878381" ns2:_="" ns3:_="" ns4:_="" ns5:_="">
    <xsd:import namespace="b221c1bd-de38-4b24-a0f3-1dffb5664ca3"/>
    <xsd:import namespace="ac9ea57b-4aea-4ea0-b31e-ea2e4be93cc7"/>
    <xsd:import namespace="5bc4945e-78a5-4f92-8ec1-fb99b402476e"/>
    <xsd:import namespace="9bc3d398-3137-4047-b55a-a89119a3576f"/>
    <xsd:element name="properties">
      <xsd:complexType>
        <xsd:sequence>
          <xsd:element name="documentManagement">
            <xsd:complexType>
              <xsd:all>
                <xsd:element ref="ns2:Know-How_Type"/>
                <xsd:element ref="ns2:PRA_Type" minOccurs="0"/>
                <xsd:element ref="ns2:Aggregation_Status" minOccurs="0"/>
                <xsd:element ref="ns2:Narrative" minOccurs="0"/>
                <xsd:element ref="ns2:Related_People" minOccurs="0"/>
                <xsd:element ref="ns2:RecordID" minOccurs="0"/>
                <xsd:element ref="ns2:Record_Type"/>
                <xsd:element ref="ns2:Read_Only_Status" minOccurs="0"/>
                <xsd:element ref="ns2:Authoritative_Version" minOccurs="0"/>
                <xsd:element ref="ns2:PRA_Text_1" minOccurs="0"/>
                <xsd:element ref="ns2:PRA_Text_2" minOccurs="0"/>
                <xsd:element ref="ns2:PRA_Text_3" minOccurs="0"/>
                <xsd:element ref="ns2:PRA_Text_4" minOccurs="0"/>
                <xsd:element ref="ns2:PRA_Text_5" minOccurs="0"/>
                <xsd:element ref="ns2:PRA_Date_1" minOccurs="0"/>
                <xsd:element ref="ns2:PRA_Date_2" minOccurs="0"/>
                <xsd:element ref="ns2:PRA_Date_3" minOccurs="0"/>
                <xsd:element ref="ns2:PRA_Date_Trigger" minOccurs="0"/>
                <xsd:element ref="ns2:PRA_Date_Disposal" minOccurs="0"/>
                <xsd:element ref="ns2:Target_Audience"/>
                <xsd:element ref="ns2:Original_Document" minOccurs="0"/>
                <xsd:element ref="ns3:Key_x0020_Words" minOccurs="0"/>
                <xsd:element ref="ns2:Document_x0020_Type" minOccurs="0"/>
                <xsd:element ref="ns2:Function" minOccurs="0"/>
                <xsd:element ref="ns3:Activity" minOccurs="0"/>
                <xsd:element ref="ns3:Date" minOccurs="0"/>
                <xsd:element ref="ns3:FunctionGroup" minOccurs="0"/>
                <xsd:element ref="ns3:Project" minOccurs="0"/>
                <xsd:element ref="ns3:CategoryName" minOccurs="0"/>
                <xsd:element ref="ns3:Case" minOccurs="0"/>
                <xsd:element ref="ns3:CategoryValue" minOccurs="0"/>
                <xsd:element ref="ns3:Volume" minOccurs="0"/>
                <xsd:element ref="ns3:Subactivity" minOccurs="0"/>
                <xsd:element ref="ns3:MediaServiceMetadata" minOccurs="0"/>
                <xsd:element ref="ns3:MediaServiceFastMetadata" minOccurs="0"/>
                <xsd:element ref="ns4:SharedWithUsers" minOccurs="0"/>
                <xsd:element ref="ns4:SharedWithDetails" minOccurs="0"/>
                <xsd:element ref="ns5:_dlc_DocId" minOccurs="0"/>
                <xsd:element ref="ns5:_dlc_DocIdUrl" minOccurs="0"/>
                <xsd:element ref="ns5:_dlc_DocIdPersistId"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21c1bd-de38-4b24-a0f3-1dffb5664ca3" elementFormDefault="qualified">
    <xsd:import namespace="http://schemas.microsoft.com/office/2006/documentManagement/types"/>
    <xsd:import namespace="http://schemas.microsoft.com/office/infopath/2007/PartnerControls"/>
    <xsd:element name="Know-How_Type" ma:index="2" ma:displayName="Know-How Type" ma:default="NA" ma:format="Dropdown" ma:internalName="KnowHowType" ma:readOnly="false">
      <xsd:simpleType>
        <xsd:union memberTypes="dms:Text">
          <xsd:simpleType>
            <xsd:restriction base="dms:Choice">
              <xsd:enumeration value="NA"/>
              <xsd:enumeration value="FAQ"/>
              <xsd:enumeration value="Tall Poppy"/>
              <xsd:enumeration value="Topic"/>
              <xsd:enumeration value="Who"/>
            </xsd:restriction>
          </xsd:simpleType>
        </xsd:union>
      </xsd:simpleType>
    </xsd:element>
    <xsd:element name="PRA_Type" ma:index="3" nillable="true" ma:displayName="PRA Type" ma:default="Doc" ma:internalName="PRAType" ma:readOnly="false">
      <xsd:simpleType>
        <xsd:restriction base="dms:Text"/>
      </xsd:simpleType>
    </xsd:element>
    <xsd:element name="Aggregation_Status" ma:index="4" nillable="true" ma:displayName="Aggregation Status" ma:default="Normal" ma:format="Dropdown" ma:internalName="AggregationStatus" ma:readOnly="false">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restriction>
      </xsd:simpleType>
    </xsd:element>
    <xsd:element name="Narrative" ma:index="5" nillable="true" ma:displayName="Narrative" ma:internalName="Narrative" ma:readOnly="false">
      <xsd:simpleType>
        <xsd:restriction base="dms:Note">
          <xsd:maxLength value="255"/>
        </xsd:restriction>
      </xsd:simpleType>
    </xsd:element>
    <xsd:element name="Related_People" ma:index="6" nillable="true" ma:displayName="Related People" ma:list="UserInfo" ma:SearchPeopleOnly="false" ma:SharePointGroup="0" ma:internalName="RelatedPeople"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cordID" ma:index="7" nillable="true" ma:displayName="RecordID" ma:internalName="RecordID" ma:readOnly="true">
      <xsd:simpleType>
        <xsd:restriction base="dms:Text"/>
      </xsd:simpleType>
    </xsd:element>
    <xsd:element name="Record_Type" ma:index="8" ma:displayName="Business Value" ma:default="Normal" ma:format="Dropdown" ma:internalName="RecordType" ma:readOnly="false">
      <xsd:simpleType>
        <xsd:union memberTypes="dms:Text">
          <xsd:simpleType>
            <xsd:restriction base="dms:Choice">
              <xsd:enumeration value="Housekeeping"/>
              <xsd:enumeration value="Long Term Value"/>
              <xsd:enumeration value="Superseded"/>
              <xsd:enumeration value="Normal"/>
              <xsd:enumeration value="Cancelled"/>
              <xsd:enumeration value="Deleted"/>
            </xsd:restriction>
          </xsd:simpleType>
        </xsd:union>
      </xsd:simpleType>
    </xsd:element>
    <xsd:element name="Read_Only_Status" ma:index="9" nillable="true" ma:displayName="Read Only Status" ma:default="Open" ma:format="Dropdown" ma:internalName="ReadOnlyStatus" ma:readOnly="false">
      <xsd:simpleType>
        <xsd:restriction base="dms:Choice">
          <xsd:enumeration value="Open"/>
          <xsd:enumeration value="Document"/>
          <xsd:enumeration value="Document and Metadata"/>
        </xsd:restriction>
      </xsd:simpleType>
    </xsd:element>
    <xsd:element name="Authoritative_Version" ma:index="10" nillable="true" ma:displayName="Authoritative Version" ma:default="0" ma:internalName="AuthoritativeVersion" ma:readOnly="false">
      <xsd:simpleType>
        <xsd:restriction base="dms:Boolean"/>
      </xsd:simpleType>
    </xsd:element>
    <xsd:element name="PRA_Text_1" ma:index="11" nillable="true" ma:displayName="PRA Text 1" ma:internalName="PraText1" ma:readOnly="false">
      <xsd:simpleType>
        <xsd:restriction base="dms:Text"/>
      </xsd:simpleType>
    </xsd:element>
    <xsd:element name="PRA_Text_2" ma:index="12" nillable="true" ma:displayName="PRA Text 2" ma:internalName="PraText2" ma:readOnly="false">
      <xsd:simpleType>
        <xsd:restriction base="dms:Text"/>
      </xsd:simpleType>
    </xsd:element>
    <xsd:element name="PRA_Text_3" ma:index="13" nillable="true" ma:displayName="PRA Text 3" ma:internalName="PraText3" ma:readOnly="false">
      <xsd:simpleType>
        <xsd:restriction base="dms:Text"/>
      </xsd:simpleType>
    </xsd:element>
    <xsd:element name="PRA_Text_4" ma:index="14" nillable="true" ma:displayName="PRA Text 4" ma:internalName="PraText4" ma:readOnly="false">
      <xsd:simpleType>
        <xsd:restriction base="dms:Text"/>
      </xsd:simpleType>
    </xsd:element>
    <xsd:element name="PRA_Text_5" ma:index="15" nillable="true" ma:displayName="PRA Text 5" ma:internalName="PraText5" ma:readOnly="false">
      <xsd:simpleType>
        <xsd:restriction base="dms:Text"/>
      </xsd:simpleType>
    </xsd:element>
    <xsd:element name="PRA_Date_1" ma:index="16" nillable="true" ma:displayName="PRA Date 1" ma:format="DateTime" ma:internalName="PraDate1" ma:readOnly="false">
      <xsd:simpleType>
        <xsd:restriction base="dms:DateTime"/>
      </xsd:simpleType>
    </xsd:element>
    <xsd:element name="PRA_Date_2" ma:index="17" nillable="true" ma:displayName="PRA Date 2" ma:format="DateTime" ma:internalName="PraDate2" ma:readOnly="false">
      <xsd:simpleType>
        <xsd:restriction base="dms:DateTime"/>
      </xsd:simpleType>
    </xsd:element>
    <xsd:element name="PRA_Date_3" ma:index="18" nillable="true" ma:displayName="PRA Date 3" ma:format="DateTime" ma:internalName="PraDate3" ma:readOnly="false">
      <xsd:simpleType>
        <xsd:restriction base="dms:DateTime"/>
      </xsd:simpleType>
    </xsd:element>
    <xsd:element name="PRA_Date_Trigger" ma:index="19" nillable="true" ma:displayName="PRA Date Trigger" ma:format="DateTime" ma:internalName="PraDateTrigger" ma:readOnly="false">
      <xsd:simpleType>
        <xsd:restriction base="dms:DateTime"/>
      </xsd:simpleType>
    </xsd:element>
    <xsd:element name="PRA_Date_Disposal" ma:index="20" nillable="true" ma:displayName="PRA Date Disposal" ma:format="DateTime" ma:internalName="PraDateDisposal" ma:readOnly="false">
      <xsd:simpleType>
        <xsd:restriction base="dms:DateTime"/>
      </xsd:simpleType>
    </xsd:element>
    <xsd:element name="Target_Audience" ma:index="24" ma:displayName="Target Audience" ma:default="Internal" ma:format="RadioButtons" ma:hidden="true" ma:internalName="TargetAudience" ma:readOnly="false">
      <xsd:simpleType>
        <xsd:restriction base="dms:Choice">
          <xsd:enumeration value="Internal"/>
          <xsd:enumeration value="External"/>
        </xsd:restriction>
      </xsd:simpleType>
    </xsd:element>
    <xsd:element name="Original_Document" ma:index="26" nillable="true" ma:displayName="Original Document" ma:hidden="true" ma:internalName="OriginalDocument" ma:readOnly="false">
      <xsd:simpleType>
        <xsd:restriction base="dms:Text"/>
      </xsd:simpleType>
    </xsd:element>
    <xsd:element name="Document_x0020_Type" ma:index="30" nillable="true" ma:displayName="Document Type" ma:description="what type of documentation is being generated" ma:format="Dropdown" ma:internalName="Document_x0020_Type" ma:readOnly="false">
      <xsd:simpleType>
        <xsd:restriction base="dms:Choice">
          <xsd:enumeration value="APPLICATION, certificate, consent related"/>
          <xsd:enumeration value="CONTRACT, Variation, Agreement"/>
          <xsd:enumeration value="CORRESPONDENCE"/>
          <xsd:enumeration value="DRAWING, Plan, Map, Title"/>
          <xsd:enumeration value="EMPLOYMENT related"/>
          <xsd:enumeration value="FINANCIAL related"/>
          <xsd:enumeration value="KNOWLEDGE article"/>
          <xsd:enumeration value="MEETING related"/>
          <xsd:enumeration value="MEMO, Filenote, Email"/>
          <xsd:enumeration value="MODEL, Calculation, Working"/>
          <xsd:enumeration value="PHOTO, Image or Multi-media"/>
          <xsd:enumeration value="PRESENTATION"/>
          <xsd:enumeration value="PUBLICATION material"/>
          <xsd:enumeration value="PURCHASING related"/>
          <xsd:enumeration value="REPORT, or planning related"/>
          <xsd:enumeration value="RULES, Policy, Law, procedure"/>
          <xsd:enumeration value="SERVICE REQUEST related"/>
          <xsd:enumeration value="SUBMISSION"/>
          <xsd:enumeration value="SPECIFICATION or standard"/>
          <xsd:enumeration value="SUPPLIER PRODUCT Info"/>
          <xsd:enumeration value="TEMPLATE, Checklist or Form"/>
          <xsd:enumeration value="THIRD PARTY reference material"/>
        </xsd:restriction>
      </xsd:simpleType>
    </xsd:element>
    <xsd:element name="Function" ma:index="31" nillable="true" ma:displayName="Function" ma:description="IA structures - business functional" ma:format="Dropdown" ma:internalName="Function" ma:readOnly="false">
      <xsd:simpleType>
        <xsd:restriction base="dms:Choice">
          <xsd:enumeration value="Accountability and Reporting"/>
          <xsd:enumeration value="Board"/>
          <xsd:enumeration value="Communications"/>
          <xsd:enumeration value="Corporate"/>
          <xsd:enumeration value="Information Technology"/>
          <xsd:enumeration value="Operations"/>
          <xsd:enumeration value="Partnerships"/>
          <xsd:enumeration value="Policies"/>
          <xsd:enumeration value="Projects"/>
          <xsd:enumeration value="Strategic Planning"/>
          <xsd:enumeration value="Templates and Forms"/>
        </xsd:restriction>
      </xsd:simpleType>
    </xsd:element>
  </xsd:schema>
  <xsd:schema xmlns:xsd="http://www.w3.org/2001/XMLSchema" xmlns:xs="http://www.w3.org/2001/XMLSchema" xmlns:dms="http://schemas.microsoft.com/office/2006/documentManagement/types" xmlns:pc="http://schemas.microsoft.com/office/infopath/2007/PartnerControls" targetNamespace="ac9ea57b-4aea-4ea0-b31e-ea2e4be93cc7" elementFormDefault="qualified">
    <xsd:import namespace="http://schemas.microsoft.com/office/2006/documentManagement/types"/>
    <xsd:import namespace="http://schemas.microsoft.com/office/infopath/2007/PartnerControls"/>
    <xsd:element name="Key_x0020_Words" ma:index="29" nillable="true" ma:displayName="Key Words" ma:description="Please add name of Committees" ma:internalName="Key_x0020_Words" ma:readOnly="false">
      <xsd:complexType>
        <xsd:complexContent>
          <xsd:extension base="dms:MultiChoiceFillIn">
            <xsd:sequence>
              <xsd:element name="Value" maxOccurs="unbounded" minOccurs="0" nillable="true">
                <xsd:simpleType>
                  <xsd:union memberTypes="dms:Text">
                    <xsd:simpleType>
                      <xsd:restriction base="dms:Choice">
                        <xsd:enumeration value="Board"/>
                      </xsd:restriction>
                    </xsd:simpleType>
                  </xsd:union>
                </xsd:simpleType>
              </xsd:element>
            </xsd:sequence>
          </xsd:extension>
        </xsd:complexContent>
      </xsd:complexType>
    </xsd:element>
    <xsd:element name="Activity" ma:index="32" nillable="true" ma:displayName="Activity" ma:default="Finance" ma:description="update with related activities" ma:format="RadioButtons" ma:internalName="Activity" ma:readOnly="false">
      <xsd:simpleType>
        <xsd:restriction base="dms:Choice">
          <xsd:enumeration value="Finance"/>
        </xsd:restriction>
      </xsd:simpleType>
    </xsd:element>
    <xsd:element name="Date" ma:index="33" nillable="true" ma:displayName="Date" ma:format="DateTime" ma:hidden="true" ma:internalName="ILDate" ma:readOnly="false">
      <xsd:simpleType>
        <xsd:restriction base="dms:DateTime"/>
      </xsd:simpleType>
    </xsd:element>
    <xsd:element name="FunctionGroup" ma:index="34" nillable="true" ma:displayName="Function Group" ma:default="NA" ma:format="RadioButtons" ma:hidden="true" ma:internalName="FunctionGroup" ma:readOnly="false">
      <xsd:simpleType>
        <xsd:union memberTypes="dms:Text">
          <xsd:simpleType>
            <xsd:restriction base="dms:Choice">
              <xsd:enumeration value="NA"/>
            </xsd:restriction>
          </xsd:simpleType>
        </xsd:union>
      </xsd:simpleType>
    </xsd:element>
    <xsd:element name="Project" ma:index="35" nillable="true" ma:displayName="Project" ma:default="NA" ma:format="RadioButtons" ma:hidden="true" ma:internalName="Project" ma:readOnly="false">
      <xsd:simpleType>
        <xsd:union memberTypes="dms:Text">
          <xsd:simpleType>
            <xsd:restriction base="dms:Choice">
              <xsd:enumeration value="NA"/>
            </xsd:restriction>
          </xsd:simpleType>
        </xsd:union>
      </xsd:simpleType>
    </xsd:element>
    <xsd:element name="CategoryName" ma:index="36" nillable="true" ma:displayName="Category Name" ma:default="NA" ma:format="RadioButtons" ma:hidden="true" ma:internalName="CategoryName" ma:readOnly="false">
      <xsd:simpleType>
        <xsd:union memberTypes="dms:Text">
          <xsd:simpleType>
            <xsd:restriction base="dms:Choice">
              <xsd:enumeration value="NA"/>
            </xsd:restriction>
          </xsd:simpleType>
        </xsd:union>
      </xsd:simpleType>
    </xsd:element>
    <xsd:element name="Case" ma:index="37" nillable="true" ma:displayName="Case" ma:format="RadioButtons" ma:hidden="true" ma:internalName="Case" ma:readOnly="false">
      <xsd:simpleType>
        <xsd:union memberTypes="dms:Text">
          <xsd:simpleType>
            <xsd:restriction base="dms:Choice">
              <xsd:enumeration value="NA"/>
            </xsd:restriction>
          </xsd:simpleType>
        </xsd:union>
      </xsd:simpleType>
    </xsd:element>
    <xsd:element name="CategoryValue" ma:index="38" nillable="true" ma:displayName="Category Value" ma:format="RadioButtons" ma:hidden="true" ma:internalName="CategoryValue" ma:readOnly="false">
      <xsd:simpleType>
        <xsd:union memberTypes="dms:Text">
          <xsd:simpleType>
            <xsd:restriction base="dms:Choice">
              <xsd:enumeration value="NA"/>
            </xsd:restriction>
          </xsd:simpleType>
        </xsd:union>
      </xsd:simpleType>
    </xsd:element>
    <xsd:element name="Volume" ma:index="39" nillable="true" ma:displayName="Volume" ma:default="NA" ma:format="RadioButtons" ma:hidden="true" ma:internalName="Volume" ma:readOnly="false">
      <xsd:simpleType>
        <xsd:union memberTypes="dms:Text">
          <xsd:simpleType>
            <xsd:restriction base="dms:Choice">
              <xsd:enumeration value="NA"/>
            </xsd:restriction>
          </xsd:simpleType>
        </xsd:union>
      </xsd:simpleType>
    </xsd:element>
    <xsd:element name="Subactivity" ma:index="40" nillable="true" ma:displayName="Subactivity" ma:default="Corporate Financial Reporting" ma:description="update with related subactivities, if applicable" ma:format="RadioButtons" ma:internalName="Subactivity" ma:readOnly="false">
      <xsd:simpleType>
        <xsd:union memberTypes="dms:Text">
          <xsd:simpleType>
            <xsd:restriction base="dms:Choice">
              <xsd:enumeration value="Corporate Financial Reporting"/>
            </xsd:restriction>
          </xsd:simpleType>
        </xsd:union>
      </xsd:simpleType>
    </xsd:element>
    <xsd:element name="MediaServiceMetadata" ma:index="41" nillable="true" ma:displayName="MediaServiceMetadata" ma:hidden="true" ma:internalName="MediaServiceMetadata" ma:readOnly="true">
      <xsd:simpleType>
        <xsd:restriction base="dms:Note"/>
      </xsd:simpleType>
    </xsd:element>
    <xsd:element name="MediaServiceFastMetadata" ma:index="42" nillable="true" ma:displayName="MediaServiceFastMetadata" ma:hidden="true" ma:internalName="MediaServiceFastMetadata" ma:readOnly="true">
      <xsd:simpleType>
        <xsd:restriction base="dms:Note"/>
      </xsd:simpleType>
    </xsd:element>
    <xsd:element name="MediaServiceSearchProperties" ma:index="48" nillable="true" ma:displayName="MediaServiceSearchProperties" ma:hidden="true" ma:internalName="MediaServiceSearchProperties" ma:readOnly="true">
      <xsd:simpleType>
        <xsd:restriction base="dms:Note"/>
      </xsd:simpleType>
    </xsd:element>
    <xsd:element name="MediaServiceObjectDetectorVersions" ma:index="4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c4945e-78a5-4f92-8ec1-fb99b402476e" elementFormDefault="qualified">
    <xsd:import namespace="http://schemas.microsoft.com/office/2006/documentManagement/types"/>
    <xsd:import namespace="http://schemas.microsoft.com/office/infopath/2007/PartnerControls"/>
    <xsd:element name="SharedWithUsers" ma:index="4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c3d398-3137-4047-b55a-a89119a3576f" elementFormDefault="qualified">
    <xsd:import namespace="http://schemas.microsoft.com/office/2006/documentManagement/types"/>
    <xsd:import namespace="http://schemas.microsoft.com/office/infopath/2007/PartnerControls"/>
    <xsd:element name="_dlc_DocId" ma:index="45" nillable="true" ma:displayName="Document ID Value" ma:description="The value of the document ID assigned to this item." ma:internalName="_dlc_DocId" ma:readOnly="true">
      <xsd:simpleType>
        <xsd:restriction base="dms:Text"/>
      </xsd:simpleType>
    </xsd:element>
    <xsd:element name="_dlc_DocIdUrl" ma:index="4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_dlc_DocId xmlns="9bc3d398-3137-4047-b55a-a89119a3576f">P7KZRS33V5EM-152721770-354</_dlc_DocId>
    <_dlc_DocIdUrl xmlns="9bc3d398-3137-4047-b55a-a89119a3576f">
      <Url>https://nzwac.sharepoint.com/sites/corporate-mgt/Finance/_layouts/15/DocIdRedir.aspx?ID=P7KZRS33V5EM-152721770-354</Url>
      <Description>P7KZRS33V5EM-152721770-354</Description>
    </_dlc_DocIdUrl>
    <CategoryValue xmlns="ac9ea57b-4aea-4ea0-b31e-ea2e4be93cc7" xsi:nil="true"/>
    <PRA_Date_Disposal xmlns="b221c1bd-de38-4b24-a0f3-1dffb5664ca3" xsi:nil="true"/>
    <Target_Audience xmlns="b221c1bd-de38-4b24-a0f3-1dffb5664ca3">Internal</Target_Audience>
    <PRA_Text_3 xmlns="b221c1bd-de38-4b24-a0f3-1dffb5664ca3" xsi:nil="true"/>
    <PRA_Date_Trigger xmlns="b221c1bd-de38-4b24-a0f3-1dffb5664ca3" xsi:nil="true"/>
    <Know-How_Type xmlns="b221c1bd-de38-4b24-a0f3-1dffb5664ca3">NA</Know-How_Type>
    <Authoritative_Version xmlns="b221c1bd-de38-4b24-a0f3-1dffb5664ca3">false</Authoritative_Version>
    <Key_x0020_Words xmlns="ac9ea57b-4aea-4ea0-b31e-ea2e4be93cc7" xsi:nil="true"/>
    <Function xmlns="b221c1bd-de38-4b24-a0f3-1dffb5664ca3" xsi:nil="true"/>
    <Activity xmlns="ac9ea57b-4aea-4ea0-b31e-ea2e4be93cc7">Finance</Activity>
    <FunctionGroup xmlns="ac9ea57b-4aea-4ea0-b31e-ea2e4be93cc7">NA</FunctionGroup>
    <Subactivity xmlns="ac9ea57b-4aea-4ea0-b31e-ea2e4be93cc7">Corporate Financial Reporting</Subactivity>
    <PRA_Date_3 xmlns="b221c1bd-de38-4b24-a0f3-1dffb5664ca3" xsi:nil="true"/>
    <PRA_Type xmlns="b221c1bd-de38-4b24-a0f3-1dffb5664ca3">Doc</PRA_Type>
    <Volume xmlns="ac9ea57b-4aea-4ea0-b31e-ea2e4be93cc7">NA</Volume>
    <Aggregation_Status xmlns="b221c1bd-de38-4b24-a0f3-1dffb5664ca3">Normal</Aggregation_Status>
    <PRA_Text_1 xmlns="b221c1bd-de38-4b24-a0f3-1dffb5664ca3" xsi:nil="true"/>
    <PRA_Text_4 xmlns="b221c1bd-de38-4b24-a0f3-1dffb5664ca3" xsi:nil="true"/>
    <PRA_Date_2 xmlns="b221c1bd-de38-4b24-a0f3-1dffb5664ca3" xsi:nil="true"/>
    <Project xmlns="ac9ea57b-4aea-4ea0-b31e-ea2e4be93cc7">NA</Project>
    <Related_People xmlns="b221c1bd-de38-4b24-a0f3-1dffb5664ca3">
      <UserInfo>
        <DisplayName/>
        <AccountId xsi:nil="true"/>
        <AccountType/>
      </UserInfo>
    </Related_People>
    <Record_Type xmlns="b221c1bd-de38-4b24-a0f3-1dffb5664ca3">Normal</Record_Type>
    <Read_Only_Status xmlns="b221c1bd-de38-4b24-a0f3-1dffb5664ca3">Open</Read_Only_Status>
    <PRA_Text_5 xmlns="b221c1bd-de38-4b24-a0f3-1dffb5664ca3" xsi:nil="true"/>
    <PRA_Date_1 xmlns="b221c1bd-de38-4b24-a0f3-1dffb5664ca3" xsi:nil="true"/>
    <Narrative xmlns="b221c1bd-de38-4b24-a0f3-1dffb5664ca3" xsi:nil="true"/>
    <CategoryName xmlns="ac9ea57b-4aea-4ea0-b31e-ea2e4be93cc7">NA</CategoryName>
    <Date xmlns="ac9ea57b-4aea-4ea0-b31e-ea2e4be93cc7" xsi:nil="true"/>
    <Case xmlns="ac9ea57b-4aea-4ea0-b31e-ea2e4be93cc7" xsi:nil="true"/>
    <PRA_Text_2 xmlns="b221c1bd-de38-4b24-a0f3-1dffb5664ca3" xsi:nil="true"/>
    <Original_Document xmlns="b221c1bd-de38-4b24-a0f3-1dffb5664ca3" xsi:nil="true"/>
    <Document_x0020_Type xmlns="b221c1bd-de38-4b24-a0f3-1dffb5664ca3" xsi:nil="true"/>
    <SharedWithUsers xmlns="5bc4945e-78a5-4f92-8ec1-fb99b402476e">
      <UserInfo>
        <DisplayName>Ken Smart</DisplayName>
        <AccountId>87</AccountId>
        <AccountType/>
      </UserInfo>
      <UserInfo>
        <DisplayName>Nehalkumar patel</DisplayName>
        <AccountId>157</AccountId>
        <AccountType/>
      </UserInfo>
    </SharedWithUsers>
  </documentManagement>
</p:properties>
</file>

<file path=customXml/itemProps1.xml><?xml version="1.0" encoding="utf-8"?>
<ds:datastoreItem xmlns:ds="http://schemas.openxmlformats.org/officeDocument/2006/customXml" ds:itemID="{239DBCAB-6875-4133-81DD-45924FC1DF38}"/>
</file>

<file path=customXml/itemProps2.xml><?xml version="1.0" encoding="utf-8"?>
<ds:datastoreItem xmlns:ds="http://schemas.openxmlformats.org/officeDocument/2006/customXml" ds:itemID="{64EF46DD-4222-4682-A0B5-F977F8C4B06F}"/>
</file>

<file path=customXml/itemProps3.xml><?xml version="1.0" encoding="utf-8"?>
<ds:datastoreItem xmlns:ds="http://schemas.openxmlformats.org/officeDocument/2006/customXml" ds:itemID="{6C6A401E-B983-48F3-ADF0-8594D7EE483B}"/>
</file>

<file path=customXml/itemProps4.xml><?xml version="1.0" encoding="utf-8"?>
<ds:datastoreItem xmlns:ds="http://schemas.openxmlformats.org/officeDocument/2006/customXml" ds:itemID="{C50F1203-1D86-4A1D-8EB8-21C0639D0DCD}"/>
</file>

<file path=customXml/itemProps5.xml><?xml version="1.0" encoding="utf-8"?>
<ds:datastoreItem xmlns:ds="http://schemas.openxmlformats.org/officeDocument/2006/customXml" ds:itemID="{F579D7F4-D0D7-4BCB-BBEA-E7C37A64913E}"/>
</file>

<file path=docProps/app.xml><?xml version="1.0" encoding="utf-8"?>
<Properties xmlns="http://schemas.openxmlformats.org/officeDocument/2006/extended-properties" xmlns:vt="http://schemas.openxmlformats.org/officeDocument/2006/docPropsVTypes">
  <Application>Microsoft Excel Online</Application>
  <Manager/>
  <Company>SSC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Joy Yang</cp:lastModifiedBy>
  <cp:revision/>
  <dcterms:created xsi:type="dcterms:W3CDTF">2010-10-17T20:59:02Z</dcterms:created>
  <dcterms:modified xsi:type="dcterms:W3CDTF">2025-07-31T22:08:12Z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0x010100EEDECCE189EEE64CBD4130801EEA33A20034734F8CD2634C4C9A9A66DF3F480732</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8c36bdb0-b186-46cf-9bbb-e5579e53af88</vt:lpwstr>
  </property>
  <property fmtid="{D5CDD505-2E9C-101B-9397-08002B2CF9AE}" pid="10" name="SharedWithUsers">
    <vt:lpwstr>87;#Ken Smart;#157;#Nehalkumar patel</vt:lpwstr>
  </property>
</Properties>
</file>