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C:\Users\RicCullinane\AppData\Local\Microsoft\Windows\INetCache\Content.Outlook\99EFFDWH\"/>
    </mc:Choice>
  </mc:AlternateContent>
  <xr:revisionPtr revIDLastSave="0" documentId="8_{716EDB04-0C8A-45C8-8ACF-478522C014F0}" xr6:coauthVersionLast="47" xr6:coauthVersionMax="47" xr10:uidLastSave="{00000000-0000-0000-0000-000000000000}"/>
  <bookViews>
    <workbookView xWindow="28680" yWindow="-120"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expenses'!$A$1:$E$24</definedName>
    <definedName name="_xlnm.Print_Area" localSheetId="5">'Gifts and benefits'!$A$1:$F$25</definedName>
    <definedName name="_xlnm.Print_Area" localSheetId="0">'Guidance for agencies'!$A$1:$A$58</definedName>
    <definedName name="_xlnm.Print_Area" localSheetId="3">Hospitality!$A$1:$E$22</definedName>
    <definedName name="_xlnm.Print_Area" localSheetId="1">'Summary and sign-off'!$A$1:$F$23</definedName>
    <definedName name="_xlnm.Print_Area" localSheetId="2">Travel!$A$1:$E$82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7" i="1" l="1"/>
  <c r="B54" i="1"/>
  <c r="B12" i="3"/>
  <c r="B53" i="1"/>
  <c r="B41" i="1"/>
  <c r="B49" i="1"/>
  <c r="B32" i="1"/>
  <c r="B29" i="1" l="1"/>
  <c r="B68" i="1" l="1"/>
  <c r="B21" i="1"/>
  <c r="D14" i="4" l="1"/>
  <c r="C18" i="3"/>
  <c r="C15" i="2"/>
  <c r="C63" i="1"/>
  <c r="C71" i="1"/>
  <c r="C16" i="1"/>
  <c r="B6" i="13" l="1"/>
  <c r="E60" i="13"/>
  <c r="C60" i="13"/>
  <c r="C16" i="4"/>
  <c r="C15" i="4"/>
  <c r="B60" i="13" l="1"/>
  <c r="B59" i="13"/>
  <c r="D59" i="13"/>
  <c r="B58" i="13"/>
  <c r="D58" i="13"/>
  <c r="D57" i="13"/>
  <c r="B57" i="13"/>
  <c r="D56" i="13"/>
  <c r="B56" i="13"/>
  <c r="D55" i="13"/>
  <c r="B55" i="13"/>
  <c r="B2" i="4"/>
  <c r="B3" i="4"/>
  <c r="B2" i="3"/>
  <c r="B3" i="3"/>
  <c r="B2" i="2"/>
  <c r="B3" i="2"/>
  <c r="B2" i="1"/>
  <c r="B3" i="1"/>
  <c r="F58" i="13" l="1"/>
  <c r="D15" i="2" s="1"/>
  <c r="F60" i="13"/>
  <c r="E14" i="4" s="1"/>
  <c r="F59" i="13"/>
  <c r="D18" i="3" s="1"/>
  <c r="F57" i="13"/>
  <c r="D71" i="1" s="1"/>
  <c r="F56" i="13"/>
  <c r="D63" i="1" s="1"/>
  <c r="F55" i="13"/>
  <c r="D16" i="1" s="1"/>
  <c r="C13" i="13"/>
  <c r="C12" i="13"/>
  <c r="C11" i="13"/>
  <c r="C16" i="13" l="1"/>
  <c r="C17" i="13"/>
  <c r="B5" i="4" l="1"/>
  <c r="B4" i="4"/>
  <c r="B5" i="3"/>
  <c r="B4" i="3"/>
  <c r="B5" i="2"/>
  <c r="B4" i="2"/>
  <c r="B5" i="1"/>
  <c r="B4" i="1"/>
  <c r="C15" i="13" l="1"/>
  <c r="F12" i="13" l="1"/>
  <c r="C14" i="4"/>
  <c r="F11" i="13" s="1"/>
  <c r="F13" i="13" l="1"/>
  <c r="B71" i="1"/>
  <c r="B17" i="13" s="1"/>
  <c r="B63" i="1"/>
  <c r="B16" i="13" s="1"/>
  <c r="B16" i="1"/>
  <c r="B15" i="13" s="1"/>
  <c r="B18" i="3" l="1"/>
  <c r="B13" i="13" s="1"/>
  <c r="B15" i="2"/>
  <c r="B12" i="13" s="1"/>
  <c r="B11" i="13" l="1"/>
  <c r="B7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9"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66"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<sst xmlns="http://schemas.openxmlformats.org/spreadsheetml/2006/main" count="322" uniqueCount="238">
  <si>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</si>
  <si>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</si>
  <si>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</si>
  <si>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</si>
  <si>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</si>
  <si>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</si>
  <si>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</si>
  <si>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</si>
  <si>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</si>
  <si>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</si>
  <si>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</si>
  <si>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</si>
  <si>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</si>
  <si>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</si>
  <si>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</si>
  <si>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</si>
  <si>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</si>
  <si>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</si>
  <si>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</si>
  <si>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</si>
  <si>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</si>
  <si>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</si>
  <si>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</si>
  <si>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</si>
  <si>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</si>
  <si>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</si>
  <si>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</si>
  <si>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</si>
  <si>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</si>
  <si>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</si>
  <si>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</si>
  <si>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</si>
  <si>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</si>
  <si>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</si>
  <si>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</si>
  <si>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</si>
  <si>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</si>
  <si>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</si>
  <si>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</si>
  <si>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</si>
  <si>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</si>
  <si>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</si>
  <si>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</si>
  <si>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</si>
  <si>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</si>
  <si>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</si>
  <si>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</si>
  <si>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</si>
  <si>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</si>
  <si>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</si>
  <si>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</si>
  <si>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</si>
  <si>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</si>
  <si>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NZ Walking Access Commission</t>
  </si>
  <si>
    <t>Chief Executive**</t>
  </si>
  <si>
    <t>Ric Cullinane</t>
  </si>
  <si>
    <t>Disclosure period start***</t>
  </si>
  <si>
    <t>Disclosure period end***</t>
  </si>
  <si>
    <t>Agency totals check</t>
  </si>
  <si>
    <t>Chief Executive approval****</t>
  </si>
  <si>
    <t>This disclosure has not yet been approved by the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</si>
  <si>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</si>
  <si>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</si>
  <si>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</si>
  <si>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</si>
  <si>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</si>
  <si>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</si>
  <si>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</si>
  <si>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</si>
  <si>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</si>
  <si>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</si>
  <si>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</si>
  <si>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</si>
  <si>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</si>
  <si>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</si>
  <si>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</si>
  <si>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</si>
  <si>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</si>
  <si>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</si>
  <si>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</si>
  <si>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</si>
  <si>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</si>
  <si>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</si>
  <si>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</si>
  <si>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</si>
  <si>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</si>
  <si>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</si>
  <si>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</si>
  <si>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</si>
  <si>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</si>
  <si>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</si>
  <si>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</si>
  <si>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</si>
  <si>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</si>
  <si>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</si>
  <si>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</si>
  <si>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</si>
  <si>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</si>
  <si>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</si>
  <si>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</si>
  <si>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</si>
  <si>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</si>
  <si>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</si>
  <si>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</si>
  <si>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</si>
  <si>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</si>
  <si>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</si>
  <si>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</si>
  <si>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</si>
  <si>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</si>
  <si>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</si>
  <si>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</si>
  <si>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</si>
  <si>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</si>
  <si>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</si>
  <si>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</si>
  <si>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</si>
  <si>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</si>
  <si>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</si>
  <si>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</si>
  <si>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</si>
  <si>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</si>
  <si>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</si>
  <si>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</si>
  <si>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</si>
  <si>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No international travel expenses incurred</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</si>
  <si>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</si>
  <si>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</si>
  <si>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</si>
  <si>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Ruahine users' group meeting</t>
  </si>
  <si>
    <t>Mileage</t>
  </si>
  <si>
    <t>Palmerston North</t>
  </si>
  <si>
    <t>Dinner, 2pax (includes hospitality to FMC rep)</t>
  </si>
  <si>
    <t>21-22 October</t>
  </si>
  <si>
    <t>2020 Outdoor Access Award presentation - Shaun Norman</t>
  </si>
  <si>
    <t>Flights (Wgtn-Chch return)</t>
  </si>
  <si>
    <t>Twizel</t>
  </si>
  <si>
    <t>Accommodation 1 night</t>
  </si>
  <si>
    <t>Wgtn airport parking</t>
  </si>
  <si>
    <t>Lunch, 2pax</t>
  </si>
  <si>
    <t>Dinner, 2pax</t>
  </si>
  <si>
    <t>Breakfast, 2pax</t>
  </si>
  <si>
    <t>Visiting kaumatua, who is very unwell</t>
  </si>
  <si>
    <t>Flights (Wgtn+Rotorua return, includes change fare)</t>
  </si>
  <si>
    <t>Ruatoki</t>
  </si>
  <si>
    <t>Rental car 1 day</t>
  </si>
  <si>
    <t>Wellington airport parking</t>
  </si>
  <si>
    <t>8-9 November 2020</t>
  </si>
  <si>
    <t>Attending tangihanga for kaumatua</t>
  </si>
  <si>
    <t>Flights (Wgtn+Rotorua return)</t>
  </si>
  <si>
    <t>Tatahoata Marae</t>
  </si>
  <si>
    <t>11-12 November 2020</t>
  </si>
  <si>
    <t>Meeting with Ruapehu District Council</t>
  </si>
  <si>
    <t>Rental car 2 days</t>
  </si>
  <si>
    <t>Raetihi</t>
  </si>
  <si>
    <t>26-27 November 2020</t>
  </si>
  <si>
    <t>Puhoi to Mangawhai project meeetings</t>
  </si>
  <si>
    <t>Flights (Wgtn-Akl return)</t>
  </si>
  <si>
    <t>Matakana</t>
  </si>
  <si>
    <t>Meals</t>
  </si>
  <si>
    <t>3-4 December 2020</t>
  </si>
  <si>
    <t>2020 Outdoor Access Award presentation - Gordon Hosking</t>
  </si>
  <si>
    <t>Flights (Wgtn-Whangarei return)</t>
  </si>
  <si>
    <t>Mangawhai</t>
  </si>
  <si>
    <t>coffee, 4pax</t>
  </si>
  <si>
    <t>dinner, 2pax</t>
  </si>
  <si>
    <t>Attending Kawatiri Coastal Trail opening ceremony</t>
  </si>
  <si>
    <t>Flights (Wgtn-Nelson, Westport-Wgtn)</t>
  </si>
  <si>
    <t>Westport</t>
  </si>
  <si>
    <t>Attending presentation to Ministers on Matakana trails, Puhoi to Mangawhai project</t>
  </si>
  <si>
    <t>Matakana, Auckland</t>
  </si>
  <si>
    <t>Accommodation 2 nights</t>
  </si>
  <si>
    <t>Meals, 2pax</t>
  </si>
  <si>
    <t>2021 Outdoor Access Award presentation - Rick Edmonds</t>
  </si>
  <si>
    <t>Flights (Wgtn-Blenheim return)</t>
  </si>
  <si>
    <t>Havelock</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</si>
  <si>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</si>
  <si>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</si>
  <si>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</si>
  <si>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</si>
  <si>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Presenting at NZ Deerstalkers Association Annual Conference</t>
  </si>
  <si>
    <t>Wellington</t>
  </si>
  <si>
    <t>Travel home after board meeting dinner, trains not running</t>
  </si>
  <si>
    <t>Taxi, 2pax</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</si>
  <si>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</si>
  <si>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</si>
  <si>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</si>
  <si>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</si>
  <si>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</si>
  <si>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</si>
  <si>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</si>
  <si>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</si>
  <si>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</si>
  <si>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</si>
  <si>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</si>
  <si>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</si>
  <si>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</si>
  <si>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Hosting meeting re Landcare Research's "Being Manuhiri" programme</t>
  </si>
  <si>
    <t>lunch catering for 4</t>
  </si>
  <si>
    <t>Hosting members of Matakana Coast Trail Trust, following Matakana trails hui</t>
  </si>
  <si>
    <t>food and drinks for 6</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</si>
  <si>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</si>
  <si>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</si>
  <si>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</si>
  <si>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</si>
  <si>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</si>
  <si>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</si>
  <si>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</si>
  <si>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</si>
  <si>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</si>
  <si>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1 July 2020 - 30 June 2021</t>
  </si>
  <si>
    <t>Mobile phone plan, monthly charges for the year</t>
  </si>
  <si>
    <t>phone and data costs</t>
  </si>
  <si>
    <t>Credit card</t>
  </si>
  <si>
    <t>annual card fee</t>
  </si>
  <si>
    <t>2WALKandCYCLE 2020 conference registration fee</t>
  </si>
  <si>
    <t>conference fees</t>
  </si>
  <si>
    <t>New work phone and case</t>
  </si>
  <si>
    <t>Crown-Maori relations and Treaty course</t>
  </si>
  <si>
    <t>professional development costs</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</si>
  <si>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</si>
  <si>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</si>
  <si>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</si>
  <si>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</si>
  <si>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</si>
  <si>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</si>
  <si>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</si>
  <si>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</si>
  <si>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</si>
  <si>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</si>
  <si>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</si>
  <si>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</si>
  <si>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</si>
  <si>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</si>
  <si>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</si>
  <si>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</si>
  <si>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</si>
  <si>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No gifts or benefits 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</si>
</sst>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b/>
      <i/>
      <sz val="10"/>
      <name val="Arial"/>
      <family val="2"/>
    </font>
    <font>
      <sz val="10"/>
      <color rgb="FF000000"/>
      <name val="Arial"/>
    </font>
    <font>
      <b/>
      <sz val="10"/>
      <color rgb="FF000000"/>
      <name val="Arial"/>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theme="8" tint="0.79998168889431442"/>
        <bgColor indexed="64"/>
      </patternFill>
    </fill>
  </fills>
  <borders count="25">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style="thin">
        <color rgb="FF000000"/>
      </bottom>
      <diagonal/>
    </border>
    <border>
      <left style="thin">
        <color theme="0" tint="-0.24994659260841701"/>
      </left>
      <right style="thin">
        <color theme="0" tint="-0.24994659260841701"/>
      </right>
      <top style="thin">
        <color theme="0" tint="-0.24994659260841701"/>
      </top>
      <bottom style="thin">
        <color rgb="FF000000"/>
      </bottom>
      <diagonal/>
    </border>
    <border>
      <left style="thin">
        <color theme="0" tint="-0.24994659260841701"/>
      </left>
      <right/>
      <top style="thin">
        <color theme="0" tint="-0.24994659260841701"/>
      </top>
      <bottom style="thin">
        <color rgb="FF000000"/>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rgb="FF000000"/>
      </bottom>
      <diagonal/>
    </border>
    <border>
      <left style="thin">
        <color theme="0" tint="-0.24994659260841701"/>
      </left>
      <right style="thin">
        <color theme="0" tint="-0.24994659260841701"/>
      </right>
      <top/>
      <bottom style="thin">
        <color rgb="FF000000"/>
      </bottom>
      <diagonal/>
    </border>
    <border>
      <left style="thin">
        <color theme="0" tint="-0.24994659260841701"/>
      </left>
      <right/>
      <top/>
      <bottom style="thin">
        <color rgb="FF000000"/>
      </bottom>
      <diagonal/>
    </border>
    <border>
      <left/>
      <right style="thin">
        <color theme="0" tint="-0.24994659260841701"/>
      </right>
      <top style="thin">
        <color rgb="FF000000"/>
      </top>
      <bottom style="thin">
        <color theme="0" tint="-0.24994659260841701"/>
      </bottom>
      <diagonal/>
    </border>
    <border>
      <left style="thin">
        <color theme="0" tint="-0.24994659260841701"/>
      </left>
      <right style="thin">
        <color theme="0" tint="-0.24994659260841701"/>
      </right>
      <top style="thin">
        <color rgb="FF000000"/>
      </top>
      <bottom style="thin">
        <color theme="0" tint="-0.24994659260841701"/>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top style="thin">
        <color rgb="FF000000"/>
      </top>
      <bottom style="thin">
        <color theme="0" tint="-0.24994659260841701"/>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1">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167" fontId="37" fillId="12" borderId="3" xfId="0" applyNumberFormat="1" applyFont="1" applyFill="1" applyBorder="1" applyAlignment="1" applyProtection="1">
      <alignment vertical="center"/>
      <protection locked="0"/>
    </xf>
    <xf numFmtId="167" fontId="15" fillId="11" borderId="3" xfId="0" applyNumberFormat="1" applyFont="1" applyFill="1" applyBorder="1" applyAlignment="1" applyProtection="1">
      <alignment horizontal="left" vertical="center"/>
      <protection locked="0"/>
    </xf>
    <xf numFmtId="0" fontId="15" fillId="11" borderId="4" xfId="0" quotePrefix="1" applyFont="1" applyFill="1" applyBorder="1" applyAlignment="1" applyProtection="1">
      <alignment vertical="center" wrapText="1"/>
      <protection locked="0"/>
    </xf>
    <xf numFmtId="0" fontId="21" fillId="11" borderId="4" xfId="0" applyFont="1" applyFill="1" applyBorder="1" applyAlignment="1" applyProtection="1">
      <alignment vertical="center" wrapText="1"/>
      <protection locked="0"/>
    </xf>
    <xf numFmtId="167" fontId="15" fillId="11" borderId="11" xfId="0" applyNumberFormat="1" applyFont="1" applyFill="1" applyBorder="1" applyAlignment="1" applyProtection="1">
      <alignment vertical="center"/>
      <protection locked="0"/>
    </xf>
    <xf numFmtId="164" fontId="15" fillId="11" borderId="12" xfId="0" applyNumberFormat="1" applyFont="1" applyFill="1" applyBorder="1" applyAlignment="1" applyProtection="1">
      <alignment vertical="center" wrapText="1"/>
      <protection locked="0"/>
    </xf>
    <xf numFmtId="0" fontId="15" fillId="11" borderId="12" xfId="0" applyFont="1" applyFill="1" applyBorder="1" applyAlignment="1" applyProtection="1">
      <alignment vertical="center" wrapText="1"/>
      <protection locked="0"/>
    </xf>
    <xf numFmtId="0" fontId="15" fillId="11" borderId="13" xfId="0" applyFont="1" applyFill="1" applyBorder="1" applyAlignment="1" applyProtection="1">
      <alignment vertical="center" wrapText="1"/>
      <protection locked="0"/>
    </xf>
    <xf numFmtId="167" fontId="15" fillId="11" borderId="14" xfId="0" applyNumberFormat="1" applyFont="1" applyFill="1" applyBorder="1" applyAlignment="1" applyProtection="1">
      <alignment vertical="center"/>
      <protection locked="0"/>
    </xf>
    <xf numFmtId="164" fontId="15" fillId="11" borderId="15" xfId="0" applyNumberFormat="1" applyFont="1" applyFill="1" applyBorder="1" applyAlignment="1" applyProtection="1">
      <alignment vertical="center" wrapText="1"/>
      <protection locked="0"/>
    </xf>
    <xf numFmtId="0" fontId="15" fillId="11" borderId="15" xfId="0" applyFont="1" applyFill="1" applyBorder="1" applyAlignment="1" applyProtection="1">
      <alignment vertical="center" wrapText="1"/>
      <protection locked="0"/>
    </xf>
    <xf numFmtId="0" fontId="15" fillId="11" borderId="16" xfId="0" applyFont="1" applyFill="1" applyBorder="1" applyAlignment="1" applyProtection="1">
      <alignment vertical="center" wrapText="1"/>
      <protection locked="0"/>
    </xf>
    <xf numFmtId="0" fontId="21" fillId="11" borderId="15" xfId="0" applyFont="1" applyFill="1" applyBorder="1" applyAlignment="1" applyProtection="1">
      <alignment vertical="center" wrapText="1"/>
      <protection locked="0"/>
    </xf>
    <xf numFmtId="164" fontId="15" fillId="11" borderId="18" xfId="0" applyNumberFormat="1" applyFont="1" applyFill="1" applyBorder="1" applyAlignment="1" applyProtection="1">
      <alignment vertical="center" wrapText="1"/>
      <protection locked="0"/>
    </xf>
    <xf numFmtId="0" fontId="21" fillId="11" borderId="18" xfId="0" applyFont="1" applyFill="1" applyBorder="1" applyAlignment="1" applyProtection="1">
      <alignment vertical="center" wrapText="1"/>
      <protection locked="0"/>
    </xf>
    <xf numFmtId="0" fontId="15" fillId="11" borderId="18" xfId="0" applyFont="1" applyFill="1" applyBorder="1" applyAlignment="1" applyProtection="1">
      <alignment vertical="center" wrapText="1"/>
      <protection locked="0"/>
    </xf>
    <xf numFmtId="0" fontId="15" fillId="11" borderId="19" xfId="0" applyFont="1" applyFill="1" applyBorder="1" applyAlignment="1" applyProtection="1">
      <alignment vertical="center" wrapText="1"/>
      <protection locked="0"/>
    </xf>
    <xf numFmtId="167" fontId="15" fillId="11" borderId="17" xfId="0" applyNumberFormat="1" applyFont="1" applyFill="1" applyBorder="1" applyAlignment="1" applyProtection="1">
      <alignment horizontal="left" vertical="center"/>
      <protection locked="0"/>
    </xf>
    <xf numFmtId="167" fontId="15" fillId="11" borderId="17" xfId="0" applyNumberFormat="1" applyFont="1" applyFill="1" applyBorder="1" applyAlignment="1" applyProtection="1">
      <alignment vertical="center"/>
      <protection locked="0"/>
    </xf>
    <xf numFmtId="167" fontId="15" fillId="11" borderId="14" xfId="0" applyNumberFormat="1" applyFont="1" applyFill="1" applyBorder="1" applyAlignment="1" applyProtection="1">
      <alignment horizontal="left" vertical="center"/>
      <protection locked="0"/>
    </xf>
    <xf numFmtId="167" fontId="15" fillId="11" borderId="8" xfId="0" applyNumberFormat="1" applyFont="1" applyFill="1" applyBorder="1" applyAlignment="1" applyProtection="1">
      <alignment vertical="center"/>
      <protection locked="0"/>
    </xf>
    <xf numFmtId="0" fontId="15" fillId="11" borderId="9" xfId="0" applyFont="1" applyFill="1" applyBorder="1" applyAlignment="1" applyProtection="1">
      <alignment vertical="center" wrapText="1"/>
      <protection locked="0"/>
    </xf>
    <xf numFmtId="167" fontId="15" fillId="11" borderId="20" xfId="0" applyNumberFormat="1" applyFont="1" applyFill="1" applyBorder="1" applyAlignment="1" applyProtection="1">
      <alignment vertical="center"/>
      <protection locked="0"/>
    </xf>
    <xf numFmtId="164" fontId="15" fillId="11" borderId="21" xfId="0" applyNumberFormat="1" applyFont="1" applyFill="1" applyBorder="1" applyAlignment="1" applyProtection="1">
      <alignment vertical="center" wrapText="1"/>
      <protection locked="0"/>
    </xf>
    <xf numFmtId="167" fontId="15" fillId="11" borderId="22" xfId="0" applyNumberFormat="1" applyFont="1" applyFill="1" applyBorder="1" applyAlignment="1" applyProtection="1">
      <alignment vertical="center"/>
      <protection locked="0"/>
    </xf>
    <xf numFmtId="164" fontId="15" fillId="11" borderId="23" xfId="0" applyNumberFormat="1" applyFont="1" applyFill="1" applyBorder="1" applyAlignment="1" applyProtection="1">
      <alignment vertical="center" wrapText="1"/>
      <protection locked="0"/>
    </xf>
    <xf numFmtId="0" fontId="21" fillId="11" borderId="23" xfId="0" applyFont="1" applyFill="1" applyBorder="1" applyAlignment="1" applyProtection="1">
      <alignment vertical="center" wrapText="1"/>
      <protection locked="0"/>
    </xf>
    <xf numFmtId="0" fontId="21" fillId="11" borderId="21" xfId="0" applyFont="1" applyFill="1" applyBorder="1" applyAlignment="1" applyProtection="1">
      <alignment vertical="center" wrapText="1"/>
      <protection locked="0"/>
    </xf>
    <xf numFmtId="0" fontId="15" fillId="11" borderId="21" xfId="0" applyFont="1" applyFill="1" applyBorder="1" applyAlignment="1" applyProtection="1">
      <alignment vertical="center" wrapText="1"/>
      <protection locked="0"/>
    </xf>
    <xf numFmtId="0" fontId="15" fillId="11" borderId="24" xfId="0" applyFont="1" applyFill="1" applyBorder="1" applyAlignment="1" applyProtection="1">
      <alignment vertical="center" wrapText="1"/>
      <protection locked="0"/>
    </xf>
    <xf numFmtId="164" fontId="15" fillId="11" borderId="16" xfId="0" applyNumberFormat="1" applyFont="1" applyFill="1" applyBorder="1" applyAlignment="1" applyProtection="1">
      <alignment vertical="center" wrapText="1"/>
      <protection locked="0"/>
    </xf>
    <xf numFmtId="0" fontId="15" fillId="11" borderId="10" xfId="0" applyFont="1" applyFill="1" applyBorder="1" applyAlignment="1" applyProtection="1">
      <alignment vertical="center" wrapText="1"/>
      <protection locked="0"/>
    </xf>
    <xf numFmtId="0" fontId="38" fillId="11" borderId="4" xfId="0" applyFont="1" applyFill="1" applyBorder="1" applyAlignment="1" applyProtection="1">
      <alignment vertical="center" wrapText="1"/>
      <protection locked="0"/>
    </xf>
    <xf numFmtId="0" fontId="39" fillId="11" borderId="15" xfId="0" applyFont="1" applyFill="1" applyBorder="1" applyAlignment="1" applyProtection="1">
      <alignment vertical="center" wrapText="1"/>
      <protection locked="0"/>
    </xf>
    <xf numFmtId="0" fontId="39" fillId="11" borderId="15" xfId="0" applyFont="1" applyFill="1" applyBorder="1" applyAlignment="1" applyProtection="1">
      <alignment vertical="center"/>
      <protection locked="0"/>
    </xf>
    <xf numFmtId="0" fontId="38" fillId="11" borderId="15" xfId="0" applyFont="1" applyFill="1" applyBorder="1" applyAlignment="1" applyProtection="1">
      <alignment vertical="center" wrapText="1"/>
      <protection locked="0"/>
    </xf>
    <xf numFmtId="0" fontId="38" fillId="11" borderId="16" xfId="0" applyFont="1" applyFill="1" applyBorder="1" applyAlignment="1" applyProtection="1">
      <alignment vertical="center" wrapText="1"/>
      <protection locked="0"/>
    </xf>
    <xf numFmtId="167" fontId="15" fillId="11" borderId="3" xfId="0" applyNumberFormat="1" applyFont="1" applyFill="1" applyBorder="1" applyAlignment="1" applyProtection="1">
      <alignment horizontal="right" vertical="center" wrapText="1"/>
      <protection locked="0"/>
    </xf>
    <xf numFmtId="0" fontId="0" fillId="11" borderId="4" xfId="0" applyFont="1" applyFill="1" applyBorder="1" applyAlignment="1" applyProtection="1">
      <alignment vertical="center" wrapText="1"/>
      <protection locked="0"/>
    </xf>
    <xf numFmtId="0" fontId="35" fillId="3" borderId="0" xfId="0" applyFont="1" applyFill="1" applyAlignment="1">
      <alignment horizontal="center" vertical="center" wrapText="1"/>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election activeCell="A31" sqref="A31"/>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95" t="s">
        <v>1</v>
      </c>
    </row>
    <row r="3" spans="1:2" ht="17.25" customHeight="1" x14ac:dyDescent="0.2"/>
    <row r="4" spans="1:2" ht="23.25" customHeight="1" x14ac:dyDescent="0.2">
      <c r="A4" s="11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70"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6"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ht="17.25" customHeight="1" x14ac:dyDescent="0.2">
      <c r="A51" s="46" t="s">
        <v>44</v>
      </c>
    </row>
    <row r="52" spans="1:1" ht="17.25" customHeight="1" x14ac:dyDescent="0.2">
      <c r="A52" s="46"/>
    </row>
    <row r="53" spans="1:1" ht="22.5" customHeight="1" x14ac:dyDescent="0.2">
      <c r="A53" s="42" t="s">
        <v>45</v>
      </c>
    </row>
    <row r="54" spans="1:1" ht="32.25" customHeight="1" x14ac:dyDescent="0.2">
      <c r="A54" s="105" t="s">
        <v>46</v>
      </c>
    </row>
    <row r="55" spans="1:1" ht="17.25" customHeight="1" x14ac:dyDescent="0.2">
      <c r="A55" s="50" t="s">
        <v>47</v>
      </c>
    </row>
    <row r="56" spans="1:1" ht="17.25" customHeight="1" x14ac:dyDescent="0.2">
      <c r="A56" s="51" t="s">
        <v>48</v>
      </c>
    </row>
    <row r="57" spans="1:1" ht="17.25" customHeight="1" x14ac:dyDescent="0.2">
      <c r="A57" s="66" t="s">
        <v>49</v>
      </c>
    </row>
    <row r="58" spans="1:1" ht="17.25" customHeight="1" x14ac:dyDescent="0.2">
      <c r="A58" s="52" t="s">
        <v>50</v>
      </c>
    </row>
    <row r="59" spans="1:1" x14ac:dyDescent="0.2"/>
    <row r="61" spans="1:1" hidden="1" x14ac:dyDescent="0.2">
      <c r="A61" s="53"/>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7" sqref="B7:F7"/>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74" t="s">
        <v>51</v>
      </c>
      <c r="B1" s="174"/>
      <c r="C1" s="174"/>
      <c r="D1" s="174"/>
      <c r="E1" s="174"/>
      <c r="F1" s="174"/>
      <c r="G1" s="17"/>
      <c r="H1" s="17"/>
      <c r="I1" s="17"/>
      <c r="J1" s="17"/>
      <c r="K1" s="17"/>
    </row>
    <row r="2" spans="1:11" ht="21" customHeight="1" x14ac:dyDescent="0.2">
      <c r="A2" s="3" t="s">
        <v>52</v>
      </c>
      <c r="B2" s="175" t="s">
        <v>53</v>
      </c>
      <c r="C2" s="175"/>
      <c r="D2" s="175"/>
      <c r="E2" s="175"/>
      <c r="F2" s="175"/>
      <c r="G2" s="17"/>
      <c r="H2" s="17"/>
      <c r="I2" s="17"/>
      <c r="J2" s="17"/>
      <c r="K2" s="17"/>
    </row>
    <row r="3" spans="1:11" ht="21" customHeight="1" x14ac:dyDescent="0.2">
      <c r="A3" s="3" t="s">
        <v>54</v>
      </c>
      <c r="B3" s="175" t="s">
        <v>55</v>
      </c>
      <c r="C3" s="175"/>
      <c r="D3" s="175"/>
      <c r="E3" s="175"/>
      <c r="F3" s="175"/>
      <c r="G3" s="17"/>
      <c r="H3" s="17"/>
      <c r="I3" s="17"/>
      <c r="J3" s="17"/>
      <c r="K3" s="17"/>
    </row>
    <row r="4" spans="1:11" ht="21" customHeight="1" x14ac:dyDescent="0.2">
      <c r="A4" s="3" t="s">
        <v>56</v>
      </c>
      <c r="B4" s="176">
        <v>44013</v>
      </c>
      <c r="C4" s="176"/>
      <c r="D4" s="176"/>
      <c r="E4" s="176"/>
      <c r="F4" s="176"/>
      <c r="G4" s="17"/>
      <c r="H4" s="17"/>
      <c r="I4" s="17"/>
      <c r="J4" s="17"/>
      <c r="K4" s="17"/>
    </row>
    <row r="5" spans="1:11" ht="21" customHeight="1" x14ac:dyDescent="0.2">
      <c r="A5" s="3" t="s">
        <v>57</v>
      </c>
      <c r="B5" s="176">
        <v>44377</v>
      </c>
      <c r="C5" s="176"/>
      <c r="D5" s="176"/>
      <c r="E5" s="176"/>
      <c r="F5" s="176"/>
      <c r="G5" s="17"/>
      <c r="H5" s="17"/>
      <c r="I5" s="17"/>
      <c r="J5" s="17"/>
      <c r="K5" s="17"/>
    </row>
    <row r="6" spans="1:11" ht="21" customHeight="1" x14ac:dyDescent="0.2">
      <c r="A6" s="3" t="s">
        <v>58</v>
      </c>
      <c r="B6" s="173" t="str">
        <f>IF(AND(Travel!B7&lt;&gt;A30,Hospitality!B7&lt;&gt;A30,'All other expenses'!B7&lt;&gt;A30,'Gifts and benefits'!B7&lt;&gt;A30),A31,IF(AND(Travel!B7=A30,Hospitality!B7=A30,'All other expenses'!B7=A30,'Gifts and benefits'!B7=A30),A33,A32))</f>
        <v>Data and totals checked on all sheets</v>
      </c>
      <c r="C6" s="173"/>
      <c r="D6" s="173"/>
      <c r="E6" s="173"/>
      <c r="F6" s="173"/>
      <c r="G6" s="23"/>
      <c r="H6" s="17"/>
      <c r="I6" s="17"/>
      <c r="J6" s="17"/>
      <c r="K6" s="17"/>
    </row>
    <row r="7" spans="1:11" ht="21" customHeight="1" x14ac:dyDescent="0.2">
      <c r="A7" s="3" t="s">
        <v>59</v>
      </c>
      <c r="B7" s="172" t="s">
        <v>92</v>
      </c>
      <c r="C7" s="172"/>
      <c r="D7" s="172"/>
      <c r="E7" s="172"/>
      <c r="F7" s="172"/>
      <c r="G7" s="23"/>
      <c r="H7" s="17"/>
      <c r="I7" s="17"/>
      <c r="J7" s="17"/>
      <c r="K7" s="17"/>
    </row>
    <row r="8" spans="1:11" ht="21" customHeight="1" x14ac:dyDescent="0.2">
      <c r="A8" s="3" t="s">
        <v>61</v>
      </c>
      <c r="B8" s="172" t="s">
        <v>62</v>
      </c>
      <c r="C8" s="172"/>
      <c r="D8" s="172"/>
      <c r="E8" s="172"/>
      <c r="F8" s="172"/>
      <c r="G8" s="23"/>
      <c r="H8" s="17"/>
      <c r="I8" s="17"/>
      <c r="J8" s="17"/>
      <c r="K8" s="17"/>
    </row>
    <row r="9" spans="1:11" ht="66.75" customHeight="1" x14ac:dyDescent="0.2">
      <c r="A9" s="171" t="s">
        <v>63</v>
      </c>
      <c r="B9" s="171"/>
      <c r="C9" s="171"/>
      <c r="D9" s="171"/>
      <c r="E9" s="171"/>
      <c r="F9" s="171"/>
      <c r="G9" s="23"/>
      <c r="H9" s="17"/>
      <c r="I9" s="17"/>
      <c r="J9" s="17"/>
      <c r="K9" s="17"/>
    </row>
    <row r="10" spans="1:11" s="94" customFormat="1" ht="36" customHeight="1" x14ac:dyDescent="0.2">
      <c r="A10" s="88" t="s">
        <v>64</v>
      </c>
      <c r="B10" s="89" t="s">
        <v>65</v>
      </c>
      <c r="C10" s="89" t="s">
        <v>66</v>
      </c>
      <c r="D10" s="90"/>
      <c r="E10" s="91" t="s">
        <v>29</v>
      </c>
      <c r="F10" s="92" t="s">
        <v>67</v>
      </c>
      <c r="G10" s="93"/>
      <c r="H10" s="93"/>
      <c r="I10" s="93"/>
      <c r="J10" s="93"/>
      <c r="K10" s="93"/>
    </row>
    <row r="11" spans="1:11" ht="27.75" customHeight="1" x14ac:dyDescent="0.2">
      <c r="A11" s="8" t="s">
        <v>68</v>
      </c>
      <c r="B11" s="60">
        <f>B15+B16+B17</f>
        <v>7732.43</v>
      </c>
      <c r="C11" s="67" t="str">
        <f>IF(Travel!B6="",A34,Travel!B6)</f>
        <v>Figures include GST (where applicable)</v>
      </c>
      <c r="D11" s="6"/>
      <c r="E11" s="8" t="s">
        <v>69</v>
      </c>
      <c r="F11" s="33">
        <f>'Gifts and benefits'!C14</f>
        <v>0</v>
      </c>
      <c r="G11" s="29"/>
      <c r="H11" s="29"/>
      <c r="I11" s="29"/>
      <c r="J11" s="29"/>
      <c r="K11" s="29"/>
    </row>
    <row r="12" spans="1:11" ht="27.75" customHeight="1" x14ac:dyDescent="0.2">
      <c r="A12" s="8" t="s">
        <v>24</v>
      </c>
      <c r="B12" s="60">
        <f>Hospitality!B15</f>
        <v>327.9</v>
      </c>
      <c r="C12" s="67" t="str">
        <f>IF(Hospitality!B6="",A34,Hospitality!B6)</f>
        <v>Figures include GST (where applicable)</v>
      </c>
      <c r="D12" s="6"/>
      <c r="E12" s="8" t="s">
        <v>70</v>
      </c>
      <c r="F12" s="33">
        <f>'Gifts and benefits'!C15</f>
        <v>0</v>
      </c>
      <c r="G12" s="29"/>
      <c r="H12" s="29"/>
      <c r="I12" s="29"/>
      <c r="J12" s="29"/>
      <c r="K12" s="29"/>
    </row>
    <row r="13" spans="1:11" ht="27.75" customHeight="1" x14ac:dyDescent="0.2">
      <c r="A13" s="8" t="s">
        <v>71</v>
      </c>
      <c r="B13" s="60">
        <f>'All other expenses'!B18</f>
        <v>2788.4</v>
      </c>
      <c r="C13" s="67" t="str">
        <f>IF('All other expenses'!B6="",A34,'All other expenses'!B6)</f>
        <v>Figures include GST (where applicable)</v>
      </c>
      <c r="D13" s="6"/>
      <c r="E13" s="8" t="s">
        <v>72</v>
      </c>
      <c r="F13" s="33">
        <f>'Gifts and benefits'!C16</f>
        <v>0</v>
      </c>
      <c r="G13" s="17"/>
      <c r="H13" s="17"/>
      <c r="I13" s="17"/>
      <c r="J13" s="17"/>
      <c r="K13" s="17"/>
    </row>
    <row r="14" spans="1:11" ht="12.75" customHeight="1" x14ac:dyDescent="0.2">
      <c r="A14" s="7"/>
      <c r="B14" s="61"/>
      <c r="C14" s="68"/>
      <c r="D14" s="34"/>
      <c r="E14" s="6"/>
      <c r="F14" s="35"/>
      <c r="G14" s="17"/>
      <c r="H14" s="17"/>
      <c r="I14" s="17"/>
      <c r="J14" s="17"/>
      <c r="K14" s="17"/>
    </row>
    <row r="15" spans="1:11" ht="27.75" customHeight="1" x14ac:dyDescent="0.2">
      <c r="A15" s="9" t="s">
        <v>73</v>
      </c>
      <c r="B15" s="62">
        <f>Travel!B16</f>
        <v>0</v>
      </c>
      <c r="C15" s="69" t="str">
        <f>C11</f>
        <v>Figures include GST (where applicable)</v>
      </c>
      <c r="D15" s="6"/>
      <c r="E15" s="6"/>
      <c r="F15" s="35"/>
      <c r="G15" s="17"/>
      <c r="H15" s="17"/>
      <c r="I15" s="17"/>
      <c r="J15" s="17"/>
      <c r="K15" s="17"/>
    </row>
    <row r="16" spans="1:11" ht="27.75" customHeight="1" x14ac:dyDescent="0.2">
      <c r="A16" s="9" t="s">
        <v>74</v>
      </c>
      <c r="B16" s="62">
        <f>Travel!B63</f>
        <v>7590.93</v>
      </c>
      <c r="C16" s="69" t="str">
        <f>C11</f>
        <v>Figures include GST (where applicable)</v>
      </c>
      <c r="D16" s="36"/>
      <c r="E16" s="6"/>
      <c r="F16" s="37"/>
      <c r="G16" s="17"/>
      <c r="H16" s="17"/>
      <c r="I16" s="17"/>
      <c r="J16" s="17"/>
      <c r="K16" s="17"/>
    </row>
    <row r="17" spans="1:11" ht="27.75" customHeight="1" x14ac:dyDescent="0.2">
      <c r="A17" s="9" t="s">
        <v>75</v>
      </c>
      <c r="B17" s="62">
        <f>Travel!B71</f>
        <v>141.5</v>
      </c>
      <c r="C17" s="69" t="str">
        <f>C11</f>
        <v>Figures include GST (where applicable)</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76</v>
      </c>
      <c r="B19" s="19"/>
      <c r="C19" s="17"/>
      <c r="D19" s="17"/>
      <c r="E19" s="17"/>
      <c r="F19" s="17"/>
      <c r="G19" s="17"/>
      <c r="H19" s="17"/>
      <c r="I19" s="17"/>
      <c r="J19" s="17"/>
      <c r="K19" s="17"/>
    </row>
    <row r="20" spans="1:11" x14ac:dyDescent="0.2">
      <c r="A20" s="20" t="s">
        <v>77</v>
      </c>
      <c r="D20" s="17"/>
      <c r="E20" s="17"/>
      <c r="F20" s="17"/>
      <c r="G20" s="17"/>
      <c r="H20" s="17"/>
      <c r="I20" s="17"/>
      <c r="J20" s="17"/>
      <c r="K20" s="17"/>
    </row>
    <row r="21" spans="1:11" ht="12.6" customHeight="1" x14ac:dyDescent="0.2">
      <c r="A21" s="20" t="s">
        <v>78</v>
      </c>
      <c r="D21" s="17"/>
      <c r="E21" s="17"/>
      <c r="F21" s="17"/>
      <c r="G21" s="17"/>
      <c r="H21" s="17"/>
      <c r="I21" s="17"/>
      <c r="J21" s="17"/>
      <c r="K21" s="17"/>
    </row>
    <row r="22" spans="1:11" ht="12.6" customHeight="1" x14ac:dyDescent="0.2">
      <c r="A22" s="20" t="s">
        <v>79</v>
      </c>
      <c r="D22" s="17"/>
      <c r="E22" s="17"/>
      <c r="F22" s="17"/>
      <c r="G22" s="17"/>
      <c r="H22" s="17"/>
      <c r="I22" s="17"/>
      <c r="J22" s="17"/>
      <c r="K22" s="17"/>
    </row>
    <row r="23" spans="1:11" ht="12.6" customHeight="1" x14ac:dyDescent="0.2">
      <c r="A23" s="20" t="s">
        <v>80</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81</v>
      </c>
      <c r="B25" s="13"/>
      <c r="C25" s="13"/>
      <c r="D25" s="13"/>
      <c r="E25" s="13"/>
      <c r="F25" s="13"/>
      <c r="G25" s="17"/>
      <c r="H25" s="17"/>
      <c r="I25" s="17"/>
      <c r="J25" s="17"/>
      <c r="K25" s="17"/>
    </row>
    <row r="26" spans="1:11" ht="12.75" hidden="1" customHeight="1" x14ac:dyDescent="0.2">
      <c r="A26" s="11" t="s">
        <v>82</v>
      </c>
      <c r="B26" s="4"/>
      <c r="C26" s="4"/>
      <c r="D26" s="11"/>
      <c r="E26" s="11"/>
      <c r="F26" s="11"/>
      <c r="G26" s="17"/>
      <c r="H26" s="17"/>
      <c r="I26" s="17"/>
      <c r="J26" s="17"/>
      <c r="K26" s="17"/>
    </row>
    <row r="27" spans="1:11" hidden="1" x14ac:dyDescent="0.2">
      <c r="A27" s="10" t="s">
        <v>83</v>
      </c>
      <c r="B27" s="10"/>
      <c r="C27" s="10"/>
      <c r="D27" s="10"/>
      <c r="E27" s="10"/>
      <c r="F27" s="10"/>
      <c r="G27" s="17"/>
      <c r="H27" s="17"/>
      <c r="I27" s="17"/>
      <c r="J27" s="17"/>
      <c r="K27" s="17"/>
    </row>
    <row r="28" spans="1:11" hidden="1" x14ac:dyDescent="0.2">
      <c r="A28" s="10" t="s">
        <v>84</v>
      </c>
      <c r="B28" s="10"/>
      <c r="C28" s="10"/>
      <c r="D28" s="10"/>
      <c r="E28" s="10"/>
      <c r="F28" s="10"/>
      <c r="G28" s="17"/>
      <c r="H28" s="17"/>
      <c r="I28" s="17"/>
      <c r="J28" s="17"/>
      <c r="K28" s="17"/>
    </row>
    <row r="29" spans="1:11" hidden="1" x14ac:dyDescent="0.2">
      <c r="A29" s="11" t="s">
        <v>85</v>
      </c>
      <c r="B29" s="11"/>
      <c r="C29" s="11"/>
      <c r="D29" s="11"/>
      <c r="E29" s="11"/>
      <c r="F29" s="11"/>
      <c r="G29" s="17"/>
      <c r="H29" s="17"/>
      <c r="I29" s="17"/>
      <c r="J29" s="17"/>
      <c r="K29" s="17"/>
    </row>
    <row r="30" spans="1:11" hidden="1" x14ac:dyDescent="0.2">
      <c r="A30" s="11" t="s">
        <v>86</v>
      </c>
      <c r="B30" s="11"/>
      <c r="C30" s="11"/>
      <c r="D30" s="11"/>
      <c r="E30" s="11"/>
      <c r="F30" s="11"/>
      <c r="G30" s="17"/>
      <c r="H30" s="17"/>
      <c r="I30" s="17"/>
      <c r="J30" s="17"/>
      <c r="K30" s="17"/>
    </row>
    <row r="31" spans="1:11" hidden="1" x14ac:dyDescent="0.2">
      <c r="A31" s="10" t="s">
        <v>87</v>
      </c>
      <c r="B31" s="10"/>
      <c r="C31" s="10"/>
      <c r="D31" s="10"/>
      <c r="E31" s="10"/>
      <c r="F31" s="10"/>
      <c r="G31" s="17"/>
      <c r="H31" s="17"/>
      <c r="I31" s="17"/>
      <c r="J31" s="17"/>
      <c r="K31" s="17"/>
    </row>
    <row r="32" spans="1:11" hidden="1" x14ac:dyDescent="0.2">
      <c r="A32" s="10" t="s">
        <v>88</v>
      </c>
      <c r="B32" s="10"/>
      <c r="C32" s="10"/>
      <c r="D32" s="10"/>
      <c r="E32" s="10"/>
      <c r="F32" s="10"/>
      <c r="G32" s="17"/>
      <c r="H32" s="17"/>
      <c r="I32" s="17"/>
      <c r="J32" s="17"/>
      <c r="K32" s="17"/>
    </row>
    <row r="33" spans="1:11" hidden="1" x14ac:dyDescent="0.2">
      <c r="A33" s="10" t="s">
        <v>89</v>
      </c>
      <c r="B33" s="10"/>
      <c r="C33" s="10"/>
      <c r="D33" s="10"/>
      <c r="E33" s="10"/>
      <c r="F33" s="10"/>
      <c r="G33" s="17"/>
      <c r="H33" s="17"/>
      <c r="I33" s="17"/>
      <c r="J33" s="17"/>
      <c r="K33" s="17"/>
    </row>
    <row r="34" spans="1:11" hidden="1" x14ac:dyDescent="0.2">
      <c r="A34" s="11" t="s">
        <v>90</v>
      </c>
      <c r="B34" s="11"/>
      <c r="C34" s="11"/>
      <c r="D34" s="11"/>
      <c r="E34" s="11"/>
      <c r="F34" s="11"/>
      <c r="G34" s="17"/>
      <c r="H34" s="17"/>
      <c r="I34" s="17"/>
      <c r="J34" s="17"/>
      <c r="K34" s="17"/>
    </row>
    <row r="35" spans="1:11" hidden="1" x14ac:dyDescent="0.2">
      <c r="A35" s="11" t="s">
        <v>91</v>
      </c>
      <c r="B35" s="11"/>
      <c r="C35" s="11"/>
      <c r="D35" s="11"/>
      <c r="E35" s="11"/>
      <c r="F35" s="11"/>
      <c r="G35" s="17"/>
      <c r="H35" s="17"/>
      <c r="I35" s="17"/>
      <c r="J35" s="17"/>
      <c r="K35" s="17"/>
    </row>
    <row r="36" spans="1:11" hidden="1" x14ac:dyDescent="0.2">
      <c r="A36" s="10" t="s">
        <v>60</v>
      </c>
      <c r="B36" s="64"/>
      <c r="C36" s="64"/>
      <c r="D36" s="64"/>
      <c r="E36" s="64"/>
      <c r="F36" s="64"/>
      <c r="G36" s="17"/>
      <c r="H36" s="17"/>
      <c r="I36" s="17"/>
      <c r="J36" s="17"/>
      <c r="K36" s="17"/>
    </row>
    <row r="37" spans="1:11" hidden="1" x14ac:dyDescent="0.2">
      <c r="A37" s="10" t="s">
        <v>92</v>
      </c>
      <c r="B37" s="64"/>
      <c r="C37" s="64"/>
      <c r="D37" s="64"/>
      <c r="E37" s="64"/>
      <c r="F37" s="64"/>
      <c r="G37" s="17"/>
      <c r="H37" s="17"/>
      <c r="I37" s="17"/>
      <c r="J37" s="17"/>
      <c r="K37" s="17"/>
    </row>
    <row r="38" spans="1:11" hidden="1" x14ac:dyDescent="0.2">
      <c r="A38" s="10" t="s">
        <v>62</v>
      </c>
      <c r="B38" s="64"/>
      <c r="C38" s="64"/>
      <c r="D38" s="64"/>
      <c r="E38" s="64"/>
      <c r="F38" s="64"/>
      <c r="G38" s="17"/>
      <c r="H38" s="17"/>
      <c r="I38" s="17"/>
      <c r="J38" s="17"/>
      <c r="K38" s="17"/>
    </row>
    <row r="39" spans="1:11" hidden="1" x14ac:dyDescent="0.2">
      <c r="A39" s="11" t="s">
        <v>93</v>
      </c>
      <c r="B39" s="4"/>
      <c r="C39" s="4"/>
      <c r="D39" s="4"/>
      <c r="E39" s="4"/>
      <c r="F39" s="4"/>
      <c r="G39" s="17"/>
      <c r="H39" s="17"/>
      <c r="I39" s="17"/>
      <c r="J39" s="17"/>
      <c r="K39" s="17"/>
    </row>
    <row r="40" spans="1:11" hidden="1" x14ac:dyDescent="0.2">
      <c r="A40" s="4" t="s">
        <v>94</v>
      </c>
      <c r="B40" s="4"/>
      <c r="C40" s="4"/>
      <c r="D40" s="4"/>
      <c r="E40" s="4"/>
      <c r="F40" s="4"/>
      <c r="G40" s="17"/>
      <c r="H40" s="17"/>
      <c r="I40" s="17"/>
      <c r="J40" s="17"/>
      <c r="K40" s="17"/>
    </row>
    <row r="41" spans="1:11" hidden="1" x14ac:dyDescent="0.2">
      <c r="A41" s="4" t="s">
        <v>95</v>
      </c>
      <c r="B41" s="4"/>
      <c r="C41" s="4"/>
      <c r="D41" s="4"/>
      <c r="E41" s="4"/>
      <c r="F41" s="4"/>
      <c r="G41" s="17"/>
      <c r="H41" s="17"/>
      <c r="I41" s="17"/>
      <c r="J41" s="17"/>
      <c r="K41" s="17"/>
    </row>
    <row r="42" spans="1:11" hidden="1" x14ac:dyDescent="0.2">
      <c r="A42" s="4" t="s">
        <v>96</v>
      </c>
      <c r="B42" s="4"/>
      <c r="C42" s="4"/>
      <c r="D42" s="4"/>
      <c r="E42" s="4"/>
      <c r="F42" s="4"/>
      <c r="G42" s="17"/>
      <c r="H42" s="17"/>
      <c r="I42" s="17"/>
      <c r="J42" s="17"/>
      <c r="K42" s="17"/>
    </row>
    <row r="43" spans="1:11" hidden="1" x14ac:dyDescent="0.2">
      <c r="A43" s="4" t="s">
        <v>97</v>
      </c>
      <c r="B43" s="4"/>
      <c r="C43" s="4"/>
      <c r="D43" s="4"/>
      <c r="E43" s="4"/>
      <c r="F43" s="4"/>
      <c r="G43" s="17"/>
      <c r="H43" s="17"/>
      <c r="I43" s="17"/>
      <c r="J43" s="17"/>
      <c r="K43" s="17"/>
    </row>
    <row r="44" spans="1:11" hidden="1" x14ac:dyDescent="0.2">
      <c r="A44" s="4" t="s">
        <v>98</v>
      </c>
      <c r="B44" s="4"/>
      <c r="C44" s="4"/>
      <c r="D44" s="4"/>
      <c r="E44" s="4"/>
      <c r="F44" s="4"/>
      <c r="G44" s="17"/>
      <c r="H44" s="17"/>
      <c r="I44" s="17"/>
      <c r="J44" s="17"/>
      <c r="K44" s="17"/>
    </row>
    <row r="45" spans="1:11" hidden="1" x14ac:dyDescent="0.2">
      <c r="A45" s="65" t="s">
        <v>99</v>
      </c>
      <c r="B45" s="64"/>
      <c r="C45" s="64"/>
      <c r="D45" s="64"/>
      <c r="E45" s="64"/>
      <c r="F45" s="64"/>
      <c r="G45" s="17"/>
      <c r="H45" s="17"/>
      <c r="I45" s="17"/>
      <c r="J45" s="17"/>
      <c r="K45" s="17"/>
    </row>
    <row r="46" spans="1:11" hidden="1" x14ac:dyDescent="0.2">
      <c r="A46" s="64" t="s">
        <v>100</v>
      </c>
      <c r="B46" s="64"/>
      <c r="C46" s="64"/>
      <c r="D46" s="64"/>
      <c r="E46" s="64"/>
      <c r="F46" s="64"/>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2" t="s">
        <v>101</v>
      </c>
      <c r="B48" s="64"/>
      <c r="C48" s="64"/>
      <c r="D48" s="64"/>
      <c r="E48" s="64"/>
      <c r="F48" s="64"/>
      <c r="G48" s="17"/>
      <c r="H48" s="17"/>
      <c r="I48" s="17"/>
      <c r="J48" s="17"/>
      <c r="K48" s="17"/>
    </row>
    <row r="49" spans="1:11" ht="25.5" hidden="1" x14ac:dyDescent="0.2">
      <c r="A49" s="82" t="s">
        <v>102</v>
      </c>
      <c r="B49" s="64"/>
      <c r="C49" s="64"/>
      <c r="D49" s="64"/>
      <c r="E49" s="64"/>
      <c r="F49" s="64"/>
      <c r="G49" s="17"/>
      <c r="H49" s="17"/>
      <c r="I49" s="17"/>
      <c r="J49" s="17"/>
      <c r="K49" s="17"/>
    </row>
    <row r="50" spans="1:11" ht="25.5" hidden="1" x14ac:dyDescent="0.2">
      <c r="A50" s="83" t="s">
        <v>103</v>
      </c>
      <c r="B50" s="4"/>
      <c r="C50" s="4"/>
      <c r="D50" s="4"/>
      <c r="E50" s="4"/>
      <c r="F50" s="4"/>
      <c r="G50" s="17"/>
      <c r="H50" s="17"/>
      <c r="I50" s="17"/>
      <c r="J50" s="17"/>
      <c r="K50" s="17"/>
    </row>
    <row r="51" spans="1:11" ht="25.5" hidden="1" x14ac:dyDescent="0.2">
      <c r="A51" s="83" t="s">
        <v>104</v>
      </c>
      <c r="B51" s="4"/>
      <c r="C51" s="4"/>
      <c r="D51" s="4"/>
      <c r="E51" s="4"/>
      <c r="F51" s="4"/>
      <c r="G51" s="17"/>
      <c r="H51" s="17"/>
      <c r="I51" s="17"/>
      <c r="J51" s="17"/>
      <c r="K51" s="17"/>
    </row>
    <row r="52" spans="1:11" ht="38.25" hidden="1" x14ac:dyDescent="0.2">
      <c r="A52" s="83" t="s">
        <v>105</v>
      </c>
      <c r="B52" s="75"/>
      <c r="C52" s="75"/>
      <c r="D52" s="75"/>
      <c r="E52" s="11"/>
      <c r="F52" s="11"/>
      <c r="G52" s="17"/>
      <c r="H52" s="17"/>
      <c r="I52" s="17"/>
      <c r="J52" s="17"/>
      <c r="K52" s="17"/>
    </row>
    <row r="53" spans="1:11" hidden="1" x14ac:dyDescent="0.2">
      <c r="A53" s="80" t="s">
        <v>106</v>
      </c>
      <c r="B53" s="74"/>
      <c r="C53" s="74"/>
      <c r="D53" s="74"/>
      <c r="E53" s="10"/>
      <c r="F53" s="10" t="b">
        <v>1</v>
      </c>
      <c r="G53" s="17"/>
      <c r="H53" s="17"/>
      <c r="I53" s="17"/>
      <c r="J53" s="17"/>
      <c r="K53" s="17"/>
    </row>
    <row r="54" spans="1:11" hidden="1" x14ac:dyDescent="0.2">
      <c r="A54" s="81" t="s">
        <v>107</v>
      </c>
      <c r="B54" s="80"/>
      <c r="C54" s="80"/>
      <c r="D54" s="80"/>
      <c r="E54" s="10"/>
      <c r="F54" s="10" t="b">
        <v>0</v>
      </c>
      <c r="G54" s="17"/>
      <c r="H54" s="17"/>
      <c r="I54" s="17"/>
      <c r="J54" s="17"/>
      <c r="K54" s="17"/>
    </row>
    <row r="55" spans="1:11" hidden="1" x14ac:dyDescent="0.2">
      <c r="A55" s="84"/>
      <c r="B55" s="76">
        <f>COUNT(Travel!B12:B15)</f>
        <v>0</v>
      </c>
      <c r="C55" s="76"/>
      <c r="D55" s="76">
        <f>COUNTIF(Travel!D12:D15,"*")</f>
        <v>0</v>
      </c>
      <c r="E55" s="77"/>
      <c r="F55" s="77" t="b">
        <f>MIN(B55,D55)=MAX(B55,D55)</f>
        <v>1</v>
      </c>
      <c r="G55" s="17"/>
      <c r="H55" s="17"/>
      <c r="I55" s="17"/>
      <c r="J55" s="17"/>
      <c r="K55" s="17"/>
    </row>
    <row r="56" spans="1:11" hidden="1" x14ac:dyDescent="0.2">
      <c r="A56" s="84" t="s">
        <v>108</v>
      </c>
      <c r="B56" s="76">
        <f>COUNT(Travel!B20:B62)</f>
        <v>41</v>
      </c>
      <c r="C56" s="76"/>
      <c r="D56" s="76">
        <f>COUNTIF(Travel!D20:D62,"*")</f>
        <v>41</v>
      </c>
      <c r="E56" s="77"/>
      <c r="F56" s="77" t="b">
        <f>MIN(B56,D56)=MAX(B56,D56)</f>
        <v>1</v>
      </c>
    </row>
    <row r="57" spans="1:11" hidden="1" x14ac:dyDescent="0.2">
      <c r="A57" s="85"/>
      <c r="B57" s="76">
        <f>COUNT(Travel!B67:B70)</f>
        <v>2</v>
      </c>
      <c r="C57" s="76"/>
      <c r="D57" s="76">
        <f>COUNTIF(Travel!D67:D70,"*")</f>
        <v>2</v>
      </c>
      <c r="E57" s="77"/>
      <c r="F57" s="77" t="b">
        <f>MIN(B57,D57)=MAX(B57,D57)</f>
        <v>1</v>
      </c>
    </row>
    <row r="58" spans="1:11" hidden="1" x14ac:dyDescent="0.2">
      <c r="A58" s="86" t="s">
        <v>109</v>
      </c>
      <c r="B58" s="78">
        <f>COUNT(Hospitality!B11:B14)</f>
        <v>2</v>
      </c>
      <c r="C58" s="78"/>
      <c r="D58" s="78">
        <f>COUNTIF(Hospitality!D11:D14,"*")</f>
        <v>2</v>
      </c>
      <c r="E58" s="79"/>
      <c r="F58" s="79" t="b">
        <f>MIN(B58,D58)=MAX(B58,D58)</f>
        <v>1</v>
      </c>
    </row>
    <row r="59" spans="1:11" hidden="1" x14ac:dyDescent="0.2">
      <c r="A59" s="87" t="s">
        <v>110</v>
      </c>
      <c r="B59" s="77">
        <f>COUNT('All other expenses'!B11:B17)</f>
        <v>5</v>
      </c>
      <c r="C59" s="77"/>
      <c r="D59" s="77">
        <f>COUNTIF('All other expenses'!D11:D17,"*")</f>
        <v>5</v>
      </c>
      <c r="E59" s="77"/>
      <c r="F59" s="77" t="b">
        <f>MIN(B59,D59)=MAX(B59,D59)</f>
        <v>1</v>
      </c>
    </row>
    <row r="60" spans="1:11" hidden="1" x14ac:dyDescent="0.2">
      <c r="A60" s="86" t="s">
        <v>111</v>
      </c>
      <c r="B60" s="78">
        <f>COUNTIF('Gifts and benefits'!B11:B13,"*")</f>
        <v>0</v>
      </c>
      <c r="C60" s="78">
        <f>COUNTIF('Gifts and benefits'!C11:C13,"*")</f>
        <v>0</v>
      </c>
      <c r="D60" s="78"/>
      <c r="E60" s="78">
        <f>COUNTA('Gifts and benefits'!E11:E13)</f>
        <v>0</v>
      </c>
      <c r="F60" s="79"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58"/>
  <sheetViews>
    <sheetView topLeftCell="A40" zoomScaleNormal="100" workbookViewId="0">
      <selection activeCell="A13" sqref="A13"/>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74" t="s">
        <v>112</v>
      </c>
      <c r="B1" s="174"/>
      <c r="C1" s="174"/>
      <c r="D1" s="174"/>
      <c r="E1" s="174"/>
      <c r="F1" s="17"/>
    </row>
    <row r="2" spans="1:6" ht="21" customHeight="1" x14ac:dyDescent="0.2">
      <c r="A2" s="3" t="s">
        <v>52</v>
      </c>
      <c r="B2" s="177" t="str">
        <f>'Summary and sign-off'!B2:F2</f>
        <v>NZ Walking Access Commission</v>
      </c>
      <c r="C2" s="177"/>
      <c r="D2" s="177"/>
      <c r="E2" s="177"/>
      <c r="F2" s="17"/>
    </row>
    <row r="3" spans="1:6" ht="21" customHeight="1" x14ac:dyDescent="0.2">
      <c r="A3" s="3" t="s">
        <v>113</v>
      </c>
      <c r="B3" s="177" t="str">
        <f>'Summary and sign-off'!B3:F3</f>
        <v>Ric Cullinane</v>
      </c>
      <c r="C3" s="177"/>
      <c r="D3" s="177"/>
      <c r="E3" s="177"/>
      <c r="F3" s="17"/>
    </row>
    <row r="4" spans="1:6" ht="21" customHeight="1" x14ac:dyDescent="0.2">
      <c r="A4" s="3" t="s">
        <v>114</v>
      </c>
      <c r="B4" s="177">
        <f>'Summary and sign-off'!B4:F4</f>
        <v>44013</v>
      </c>
      <c r="C4" s="177"/>
      <c r="D4" s="177"/>
      <c r="E4" s="177"/>
      <c r="F4" s="17"/>
    </row>
    <row r="5" spans="1:6" ht="21" customHeight="1" x14ac:dyDescent="0.2">
      <c r="A5" s="3" t="s">
        <v>115</v>
      </c>
      <c r="B5" s="177">
        <f>'Summary and sign-off'!B5:F5</f>
        <v>44377</v>
      </c>
      <c r="C5" s="177"/>
      <c r="D5" s="177"/>
      <c r="E5" s="177"/>
      <c r="F5" s="17"/>
    </row>
    <row r="6" spans="1:6" ht="21" customHeight="1" x14ac:dyDescent="0.2">
      <c r="A6" s="3" t="s">
        <v>116</v>
      </c>
      <c r="B6" s="172" t="s">
        <v>83</v>
      </c>
      <c r="C6" s="172"/>
      <c r="D6" s="172"/>
      <c r="E6" s="172"/>
      <c r="F6" s="17"/>
    </row>
    <row r="7" spans="1:6" ht="21" customHeight="1" x14ac:dyDescent="0.2">
      <c r="A7" s="3" t="s">
        <v>58</v>
      </c>
      <c r="B7" s="172" t="s">
        <v>86</v>
      </c>
      <c r="C7" s="172"/>
      <c r="D7" s="172"/>
      <c r="E7" s="172"/>
      <c r="F7" s="17"/>
    </row>
    <row r="8" spans="1:6" ht="36" customHeight="1" x14ac:dyDescent="0.2">
      <c r="A8" s="180" t="s">
        <v>117</v>
      </c>
      <c r="B8" s="181"/>
      <c r="C8" s="181"/>
      <c r="D8" s="181"/>
      <c r="E8" s="181"/>
      <c r="F8" s="19"/>
    </row>
    <row r="9" spans="1:6" ht="36" customHeight="1" x14ac:dyDescent="0.2">
      <c r="A9" s="182" t="s">
        <v>118</v>
      </c>
      <c r="B9" s="183"/>
      <c r="C9" s="183"/>
      <c r="D9" s="183"/>
      <c r="E9" s="183"/>
      <c r="F9" s="19"/>
    </row>
    <row r="10" spans="1:6" ht="24.75" customHeight="1" x14ac:dyDescent="0.2">
      <c r="A10" s="179" t="s">
        <v>119</v>
      </c>
      <c r="B10" s="184"/>
      <c r="C10" s="179"/>
      <c r="D10" s="179"/>
      <c r="E10" s="179"/>
      <c r="F10" s="29"/>
    </row>
    <row r="11" spans="1:6" ht="27" customHeight="1" x14ac:dyDescent="0.2">
      <c r="A11" s="24" t="s">
        <v>120</v>
      </c>
      <c r="B11" s="24" t="s">
        <v>121</v>
      </c>
      <c r="C11" s="24" t="s">
        <v>122</v>
      </c>
      <c r="D11" s="24" t="s">
        <v>123</v>
      </c>
      <c r="E11" s="24" t="s">
        <v>124</v>
      </c>
      <c r="F11" s="30"/>
    </row>
    <row r="12" spans="1:6" s="2" customFormat="1" hidden="1" x14ac:dyDescent="0.2">
      <c r="A12" s="96"/>
      <c r="B12" s="97"/>
      <c r="C12" s="98"/>
      <c r="D12" s="98"/>
      <c r="E12" s="99"/>
      <c r="F12" s="1"/>
    </row>
    <row r="13" spans="1:6" s="2" customFormat="1" x14ac:dyDescent="0.2">
      <c r="A13" s="131" t="s">
        <v>125</v>
      </c>
      <c r="B13" s="121"/>
      <c r="C13" s="122"/>
      <c r="D13" s="122"/>
      <c r="E13" s="123"/>
      <c r="F13" s="1"/>
    </row>
    <row r="14" spans="1:6" s="2" customFormat="1" x14ac:dyDescent="0.2">
      <c r="A14" s="124"/>
      <c r="B14" s="121"/>
      <c r="C14" s="122"/>
      <c r="D14" s="122"/>
      <c r="E14" s="123"/>
      <c r="F14" s="1"/>
    </row>
    <row r="15" spans="1:6" s="2" customFormat="1" hidden="1" x14ac:dyDescent="0.2">
      <c r="A15" s="106"/>
      <c r="B15" s="107"/>
      <c r="C15" s="108"/>
      <c r="D15" s="108"/>
      <c r="E15" s="109"/>
      <c r="F15" s="1"/>
    </row>
    <row r="16" spans="1:6" ht="19.5" customHeight="1" x14ac:dyDescent="0.2">
      <c r="A16" s="72" t="s">
        <v>126</v>
      </c>
      <c r="B16" s="73">
        <f>SUM(B12:B15)</f>
        <v>0</v>
      </c>
      <c r="C16" s="170" t="str">
        <f>IF(SUBTOTAL(3,B12:B15)=SUBTOTAL(103,B12:B15),'Summary and sign-off'!$A$48,'Summary and sign-off'!$A$49)</f>
        <v>Check - there are no hidden rows with data</v>
      </c>
      <c r="D16" s="178" t="str">
        <f>IF('Summary and sign-off'!F55='Summary and sign-off'!F54,'Summary and sign-off'!A51,'Summary and sign-off'!A50)</f>
        <v>Check - each entry provides sufficient information</v>
      </c>
      <c r="E16" s="178"/>
      <c r="F16" s="17"/>
    </row>
    <row r="17" spans="1:6" ht="10.5" customHeight="1" x14ac:dyDescent="0.2">
      <c r="A17" s="17"/>
      <c r="B17" s="19"/>
      <c r="C17" s="17"/>
      <c r="D17" s="17"/>
      <c r="E17" s="17"/>
      <c r="F17" s="17"/>
    </row>
    <row r="18" spans="1:6" ht="24.75" customHeight="1" x14ac:dyDescent="0.2">
      <c r="A18" s="179" t="s">
        <v>127</v>
      </c>
      <c r="B18" s="179"/>
      <c r="C18" s="179"/>
      <c r="D18" s="179"/>
      <c r="E18" s="179"/>
      <c r="F18" s="29"/>
    </row>
    <row r="19" spans="1:6" ht="27" customHeight="1" x14ac:dyDescent="0.2">
      <c r="A19" s="24" t="s">
        <v>120</v>
      </c>
      <c r="B19" s="24" t="s">
        <v>65</v>
      </c>
      <c r="C19" s="24" t="s">
        <v>128</v>
      </c>
      <c r="D19" s="24" t="s">
        <v>123</v>
      </c>
      <c r="E19" s="24" t="s">
        <v>124</v>
      </c>
      <c r="F19" s="30"/>
    </row>
    <row r="20" spans="1:6" s="2" customFormat="1" hidden="1" x14ac:dyDescent="0.2">
      <c r="A20" s="96"/>
      <c r="B20" s="97"/>
      <c r="C20" s="98"/>
      <c r="D20" s="98"/>
      <c r="E20" s="99"/>
      <c r="F20" s="1"/>
    </row>
    <row r="21" spans="1:6" s="2" customFormat="1" x14ac:dyDescent="0.2">
      <c r="A21" s="132">
        <v>44032</v>
      </c>
      <c r="B21" s="121">
        <f>248*0.79</f>
        <v>195.92000000000002</v>
      </c>
      <c r="C21" s="134" t="s">
        <v>129</v>
      </c>
      <c r="D21" s="133" t="s">
        <v>130</v>
      </c>
      <c r="E21" s="123" t="s">
        <v>131</v>
      </c>
      <c r="F21" s="1"/>
    </row>
    <row r="22" spans="1:6" s="2" customFormat="1" x14ac:dyDescent="0.2">
      <c r="A22" s="135"/>
      <c r="B22" s="136">
        <v>51</v>
      </c>
      <c r="C22" s="137"/>
      <c r="D22" s="137" t="s">
        <v>132</v>
      </c>
      <c r="E22" s="138"/>
      <c r="F22" s="1"/>
    </row>
    <row r="23" spans="1:6" s="2" customFormat="1" x14ac:dyDescent="0.2">
      <c r="A23" s="139" t="s">
        <v>133</v>
      </c>
      <c r="B23" s="140">
        <v>503.8</v>
      </c>
      <c r="C23" s="143" t="s">
        <v>134</v>
      </c>
      <c r="D23" s="141" t="s">
        <v>135</v>
      </c>
      <c r="E23" s="142" t="s">
        <v>136</v>
      </c>
      <c r="F23" s="1"/>
    </row>
    <row r="24" spans="1:6" s="2" customFormat="1" x14ac:dyDescent="0.2">
      <c r="A24" s="120"/>
      <c r="B24" s="140">
        <v>135</v>
      </c>
      <c r="C24" s="122"/>
      <c r="D24" s="120" t="s">
        <v>137</v>
      </c>
      <c r="E24" s="140"/>
      <c r="F24" s="1"/>
    </row>
    <row r="25" spans="1:6" s="2" customFormat="1" x14ac:dyDescent="0.2">
      <c r="A25" s="151"/>
      <c r="B25" s="140">
        <v>90</v>
      </c>
      <c r="C25" s="152"/>
      <c r="D25" s="151" t="s">
        <v>138</v>
      </c>
      <c r="E25" s="140"/>
      <c r="F25" s="1"/>
    </row>
    <row r="26" spans="1:6" s="2" customFormat="1" x14ac:dyDescent="0.2">
      <c r="A26" s="151"/>
      <c r="B26" s="140">
        <v>30</v>
      </c>
      <c r="C26" s="152"/>
      <c r="D26" s="151" t="s">
        <v>139</v>
      </c>
      <c r="E26" s="140"/>
      <c r="F26" s="1"/>
    </row>
    <row r="27" spans="1:6" s="2" customFormat="1" x14ac:dyDescent="0.2">
      <c r="A27" s="151"/>
      <c r="B27" s="140">
        <v>65</v>
      </c>
      <c r="C27" s="152"/>
      <c r="D27" s="151" t="s">
        <v>140</v>
      </c>
      <c r="E27" s="140"/>
      <c r="F27" s="1"/>
    </row>
    <row r="28" spans="1:6" s="2" customFormat="1" x14ac:dyDescent="0.2">
      <c r="A28" s="135"/>
      <c r="B28" s="136">
        <v>26.6</v>
      </c>
      <c r="C28" s="137"/>
      <c r="D28" s="135" t="s">
        <v>141</v>
      </c>
      <c r="E28" s="136"/>
      <c r="F28" s="1"/>
    </row>
    <row r="29" spans="1:6" s="2" customFormat="1" x14ac:dyDescent="0.2">
      <c r="A29" s="150">
        <v>44133</v>
      </c>
      <c r="B29" s="140">
        <f>192+40</f>
        <v>232</v>
      </c>
      <c r="C29" s="143" t="s">
        <v>142</v>
      </c>
      <c r="D29" s="139" t="s">
        <v>143</v>
      </c>
      <c r="E29" s="140" t="s">
        <v>144</v>
      </c>
      <c r="F29" s="1"/>
    </row>
    <row r="30" spans="1:6" s="2" customFormat="1" x14ac:dyDescent="0.2">
      <c r="A30" s="150"/>
      <c r="B30" s="140">
        <v>99.77</v>
      </c>
      <c r="C30" s="143"/>
      <c r="D30" s="139" t="s">
        <v>145</v>
      </c>
      <c r="E30" s="140"/>
      <c r="F30" s="1"/>
    </row>
    <row r="31" spans="1:6" s="2" customFormat="1" x14ac:dyDescent="0.2">
      <c r="A31" s="149"/>
      <c r="B31" s="144">
        <v>45</v>
      </c>
      <c r="C31" s="146"/>
      <c r="D31" s="149" t="s">
        <v>146</v>
      </c>
      <c r="E31" s="144"/>
      <c r="F31" s="1"/>
    </row>
    <row r="32" spans="1:6" s="2" customFormat="1" x14ac:dyDescent="0.2">
      <c r="A32" s="150" t="s">
        <v>147</v>
      </c>
      <c r="B32" s="140">
        <f>657.8+30</f>
        <v>687.8</v>
      </c>
      <c r="C32" s="143" t="s">
        <v>148</v>
      </c>
      <c r="D32" s="139" t="s">
        <v>149</v>
      </c>
      <c r="E32" s="140" t="s">
        <v>150</v>
      </c>
      <c r="F32" s="1"/>
    </row>
    <row r="33" spans="1:6" s="2" customFormat="1" x14ac:dyDescent="0.2">
      <c r="A33" s="150"/>
      <c r="B33" s="140">
        <v>140</v>
      </c>
      <c r="C33" s="143"/>
      <c r="D33" s="139" t="s">
        <v>137</v>
      </c>
      <c r="E33" s="140"/>
      <c r="F33" s="1"/>
    </row>
    <row r="34" spans="1:6" s="2" customFormat="1" x14ac:dyDescent="0.2">
      <c r="A34" s="150"/>
      <c r="B34" s="140">
        <v>115.7</v>
      </c>
      <c r="C34" s="143"/>
      <c r="D34" s="139" t="s">
        <v>145</v>
      </c>
      <c r="E34" s="140"/>
      <c r="F34" s="1"/>
    </row>
    <row r="35" spans="1:6" s="2" customFormat="1" x14ac:dyDescent="0.2">
      <c r="A35" s="149"/>
      <c r="B35" s="144">
        <v>90</v>
      </c>
      <c r="C35" s="146"/>
      <c r="D35" s="149" t="s">
        <v>146</v>
      </c>
      <c r="E35" s="144"/>
      <c r="F35" s="1"/>
    </row>
    <row r="36" spans="1:6" s="2" customFormat="1" x14ac:dyDescent="0.2">
      <c r="A36" s="139" t="s">
        <v>151</v>
      </c>
      <c r="B36" s="140">
        <v>245.92</v>
      </c>
      <c r="C36" s="143" t="s">
        <v>152</v>
      </c>
      <c r="D36" s="139" t="s">
        <v>153</v>
      </c>
      <c r="E36" s="140" t="s">
        <v>154</v>
      </c>
      <c r="F36" s="1"/>
    </row>
    <row r="37" spans="1:6" s="2" customFormat="1" x14ac:dyDescent="0.2">
      <c r="A37" s="155"/>
      <c r="B37" s="156">
        <v>24</v>
      </c>
      <c r="C37" s="157"/>
      <c r="D37" s="155" t="s">
        <v>139</v>
      </c>
      <c r="E37" s="156"/>
      <c r="F37" s="1"/>
    </row>
    <row r="38" spans="1:6" s="2" customFormat="1" x14ac:dyDescent="0.2">
      <c r="A38" s="153" t="s">
        <v>155</v>
      </c>
      <c r="B38" s="154">
        <v>896.8</v>
      </c>
      <c r="C38" s="158" t="s">
        <v>156</v>
      </c>
      <c r="D38" s="153" t="s">
        <v>157</v>
      </c>
      <c r="E38" s="154" t="s">
        <v>158</v>
      </c>
      <c r="F38" s="1"/>
    </row>
    <row r="39" spans="1:6" s="2" customFormat="1" x14ac:dyDescent="0.2">
      <c r="A39" s="139"/>
      <c r="B39" s="140">
        <v>160</v>
      </c>
      <c r="C39" s="143"/>
      <c r="D39" s="139" t="s">
        <v>137</v>
      </c>
      <c r="E39" s="140"/>
      <c r="F39" s="1"/>
    </row>
    <row r="40" spans="1:6" s="2" customFormat="1" x14ac:dyDescent="0.2">
      <c r="A40" s="139"/>
      <c r="B40" s="140">
        <v>113.29</v>
      </c>
      <c r="C40" s="143"/>
      <c r="D40" s="139" t="s">
        <v>153</v>
      </c>
      <c r="E40" s="140"/>
      <c r="F40" s="1"/>
    </row>
    <row r="41" spans="1:6" s="2" customFormat="1" x14ac:dyDescent="0.2">
      <c r="A41" s="139"/>
      <c r="B41" s="140">
        <f>7.5+20+51+17.9</f>
        <v>96.4</v>
      </c>
      <c r="C41" s="143"/>
      <c r="D41" s="139" t="s">
        <v>159</v>
      </c>
      <c r="E41" s="140"/>
      <c r="F41" s="1"/>
    </row>
    <row r="42" spans="1:6" s="2" customFormat="1" x14ac:dyDescent="0.2">
      <c r="A42" s="139"/>
      <c r="B42" s="140">
        <v>90</v>
      </c>
      <c r="C42" s="143"/>
      <c r="D42" s="139" t="s">
        <v>146</v>
      </c>
      <c r="E42" s="161"/>
      <c r="F42" s="1"/>
    </row>
    <row r="43" spans="1:6" s="2" customFormat="1" ht="15.75" customHeight="1" x14ac:dyDescent="0.2">
      <c r="A43" s="153" t="s">
        <v>160</v>
      </c>
      <c r="B43" s="154">
        <v>493.8</v>
      </c>
      <c r="C43" s="158" t="s">
        <v>161</v>
      </c>
      <c r="D43" s="159" t="s">
        <v>162</v>
      </c>
      <c r="E43" s="160" t="s">
        <v>163</v>
      </c>
      <c r="F43" s="1"/>
    </row>
    <row r="44" spans="1:6" s="2" customFormat="1" x14ac:dyDescent="0.2">
      <c r="A44" s="120"/>
      <c r="B44" s="121">
        <v>206</v>
      </c>
      <c r="C44" s="122"/>
      <c r="D44" s="122" t="s">
        <v>137</v>
      </c>
      <c r="E44" s="123"/>
      <c r="F44" s="1"/>
    </row>
    <row r="45" spans="1:6" s="2" customFormat="1" x14ac:dyDescent="0.2">
      <c r="A45" s="120"/>
      <c r="B45" s="121">
        <v>144.15</v>
      </c>
      <c r="C45" s="122"/>
      <c r="D45" s="122" t="s">
        <v>153</v>
      </c>
      <c r="E45" s="123"/>
      <c r="F45" s="1"/>
    </row>
    <row r="46" spans="1:6" s="2" customFormat="1" x14ac:dyDescent="0.2">
      <c r="A46" s="120"/>
      <c r="B46" s="140">
        <v>86</v>
      </c>
      <c r="C46" s="122"/>
      <c r="D46" s="122" t="s">
        <v>146</v>
      </c>
      <c r="E46" s="123"/>
      <c r="F46" s="1"/>
    </row>
    <row r="47" spans="1:6" s="2" customFormat="1" x14ac:dyDescent="0.2">
      <c r="A47" s="151"/>
      <c r="B47" s="140">
        <v>20</v>
      </c>
      <c r="C47" s="152"/>
      <c r="D47" s="152" t="s">
        <v>164</v>
      </c>
      <c r="E47" s="162"/>
      <c r="F47" s="1"/>
    </row>
    <row r="48" spans="1:6" s="2" customFormat="1" x14ac:dyDescent="0.2">
      <c r="A48" s="135"/>
      <c r="B48" s="144">
        <v>47</v>
      </c>
      <c r="C48" s="137"/>
      <c r="D48" s="137" t="s">
        <v>165</v>
      </c>
      <c r="E48" s="138"/>
      <c r="F48" s="1"/>
    </row>
    <row r="49" spans="1:6" s="2" customFormat="1" x14ac:dyDescent="0.2">
      <c r="A49" s="150">
        <v>44171</v>
      </c>
      <c r="B49" s="140">
        <f>211.65+287.4</f>
        <v>499.04999999999995</v>
      </c>
      <c r="C49" s="143" t="s">
        <v>166</v>
      </c>
      <c r="D49" s="141" t="s">
        <v>167</v>
      </c>
      <c r="E49" s="142" t="s">
        <v>168</v>
      </c>
      <c r="F49" s="1"/>
    </row>
    <row r="50" spans="1:6" s="2" customFormat="1" x14ac:dyDescent="0.2">
      <c r="A50" s="120"/>
      <c r="B50" s="140">
        <v>180</v>
      </c>
      <c r="C50" s="122"/>
      <c r="D50" s="122" t="s">
        <v>137</v>
      </c>
      <c r="E50" s="123"/>
      <c r="F50" s="1"/>
    </row>
    <row r="51" spans="1:6" s="2" customFormat="1" x14ac:dyDescent="0.2">
      <c r="A51" s="120"/>
      <c r="B51" s="140">
        <v>160.99</v>
      </c>
      <c r="C51" s="122"/>
      <c r="D51" s="122" t="s">
        <v>153</v>
      </c>
      <c r="E51" s="123"/>
      <c r="F51" s="1"/>
    </row>
    <row r="52" spans="1:6" s="2" customFormat="1" x14ac:dyDescent="0.2">
      <c r="A52" s="120"/>
      <c r="B52" s="140">
        <v>77</v>
      </c>
      <c r="C52" s="122"/>
      <c r="D52" s="122" t="s">
        <v>146</v>
      </c>
      <c r="E52" s="123"/>
      <c r="F52" s="1"/>
    </row>
    <row r="53" spans="1:6" s="2" customFormat="1" x14ac:dyDescent="0.2">
      <c r="A53" s="135"/>
      <c r="B53" s="144">
        <f>11.58+45.12+22.44</f>
        <v>79.14</v>
      </c>
      <c r="C53" s="137"/>
      <c r="D53" s="137" t="s">
        <v>159</v>
      </c>
      <c r="E53" s="138"/>
      <c r="F53" s="1"/>
    </row>
    <row r="54" spans="1:6" s="2" customFormat="1" x14ac:dyDescent="0.2">
      <c r="A54" s="150">
        <v>44330</v>
      </c>
      <c r="B54" s="140">
        <f>359.4+76</f>
        <v>435.4</v>
      </c>
      <c r="C54" s="165" t="s">
        <v>169</v>
      </c>
      <c r="D54" s="166" t="s">
        <v>157</v>
      </c>
      <c r="E54" s="167" t="s">
        <v>170</v>
      </c>
      <c r="F54" s="1"/>
    </row>
    <row r="55" spans="1:6" s="2" customFormat="1" x14ac:dyDescent="0.2">
      <c r="A55" s="120"/>
      <c r="B55" s="140">
        <v>250</v>
      </c>
      <c r="C55" s="140"/>
      <c r="D55" s="163" t="s">
        <v>171</v>
      </c>
      <c r="E55" s="123"/>
      <c r="F55" s="1"/>
    </row>
    <row r="56" spans="1:6" s="2" customFormat="1" x14ac:dyDescent="0.2">
      <c r="A56" s="120"/>
      <c r="B56" s="140">
        <v>171.66</v>
      </c>
      <c r="C56" s="122"/>
      <c r="D56" s="163" t="s">
        <v>153</v>
      </c>
      <c r="E56" s="123"/>
      <c r="F56" s="1"/>
    </row>
    <row r="57" spans="1:6" s="2" customFormat="1" x14ac:dyDescent="0.2">
      <c r="A57" s="120"/>
      <c r="B57" s="140">
        <f>30+13.5</f>
        <v>43.5</v>
      </c>
      <c r="C57" s="122"/>
      <c r="D57" s="122" t="s">
        <v>172</v>
      </c>
      <c r="E57" s="123"/>
      <c r="F57" s="1"/>
    </row>
    <row r="58" spans="1:6" s="2" customFormat="1" x14ac:dyDescent="0.2">
      <c r="A58" s="135"/>
      <c r="B58" s="144">
        <v>90</v>
      </c>
      <c r="C58" s="137"/>
      <c r="D58" s="137" t="s">
        <v>138</v>
      </c>
      <c r="E58" s="138"/>
      <c r="F58" s="1"/>
    </row>
    <row r="59" spans="1:6" s="2" customFormat="1" x14ac:dyDescent="0.2">
      <c r="A59" s="150">
        <v>44340</v>
      </c>
      <c r="B59" s="140">
        <v>335.6</v>
      </c>
      <c r="C59" s="164" t="s">
        <v>173</v>
      </c>
      <c r="D59" s="166" t="s">
        <v>174</v>
      </c>
      <c r="E59" s="167" t="s">
        <v>175</v>
      </c>
      <c r="F59" s="1"/>
    </row>
    <row r="60" spans="1:6" s="2" customFormat="1" x14ac:dyDescent="0.2">
      <c r="A60" s="120"/>
      <c r="B60" s="140">
        <v>92.64</v>
      </c>
      <c r="C60" s="122"/>
      <c r="D60" s="163" t="s">
        <v>145</v>
      </c>
      <c r="E60" s="123"/>
      <c r="F60" s="1"/>
    </row>
    <row r="61" spans="1:6" s="2" customFormat="1" x14ac:dyDescent="0.2">
      <c r="A61" s="120"/>
      <c r="B61" s="140">
        <v>45</v>
      </c>
      <c r="C61" s="122"/>
      <c r="D61" s="122" t="s">
        <v>138</v>
      </c>
      <c r="E61" s="123"/>
      <c r="F61" s="1"/>
    </row>
    <row r="62" spans="1:6" s="2" customFormat="1" hidden="1" x14ac:dyDescent="0.2">
      <c r="A62" s="110"/>
      <c r="B62" s="111"/>
      <c r="C62" s="112"/>
      <c r="D62" s="112"/>
      <c r="E62" s="113"/>
      <c r="F62" s="1"/>
    </row>
    <row r="63" spans="1:6" ht="19.5" customHeight="1" x14ac:dyDescent="0.2">
      <c r="A63" s="72" t="s">
        <v>176</v>
      </c>
      <c r="B63" s="73">
        <f>SUM(B20:B62)</f>
        <v>7590.93</v>
      </c>
      <c r="C63" s="170" t="str">
        <f>IF(SUBTOTAL(3,B20:B62)=SUBTOTAL(103,B20:B62),'Summary and sign-off'!$A$48,'Summary and sign-off'!$A$49)</f>
        <v>Check - there are no hidden rows with data</v>
      </c>
      <c r="D63" s="178" t="str">
        <f>IF('Summary and sign-off'!F56='Summary and sign-off'!F54,'Summary and sign-off'!A51,'Summary and sign-off'!A50)</f>
        <v>Check - each entry provides sufficient information</v>
      </c>
      <c r="E63" s="178"/>
      <c r="F63" s="17"/>
    </row>
    <row r="64" spans="1:6" ht="10.5" customHeight="1" x14ac:dyDescent="0.2">
      <c r="A64" s="17"/>
      <c r="B64" s="19"/>
      <c r="C64" s="17"/>
      <c r="D64" s="17"/>
      <c r="E64" s="17"/>
      <c r="F64" s="17"/>
    </row>
    <row r="65" spans="1:6" ht="24.75" customHeight="1" x14ac:dyDescent="0.2">
      <c r="A65" s="179" t="s">
        <v>177</v>
      </c>
      <c r="B65" s="179"/>
      <c r="C65" s="179"/>
      <c r="D65" s="179"/>
      <c r="E65" s="179"/>
      <c r="F65" s="17"/>
    </row>
    <row r="66" spans="1:6" ht="27" customHeight="1" x14ac:dyDescent="0.2">
      <c r="A66" s="24" t="s">
        <v>120</v>
      </c>
      <c r="B66" s="24" t="s">
        <v>65</v>
      </c>
      <c r="C66" s="24" t="s">
        <v>178</v>
      </c>
      <c r="D66" s="24" t="s">
        <v>179</v>
      </c>
      <c r="E66" s="24" t="s">
        <v>124</v>
      </c>
      <c r="F66" s="28"/>
    </row>
    <row r="67" spans="1:6" s="2" customFormat="1" hidden="1" x14ac:dyDescent="0.2">
      <c r="A67" s="96"/>
      <c r="B67" s="97"/>
      <c r="C67" s="98"/>
      <c r="D67" s="98"/>
      <c r="E67" s="99"/>
      <c r="F67" s="1"/>
    </row>
    <row r="68" spans="1:6" s="2" customFormat="1" x14ac:dyDescent="0.2">
      <c r="A68" s="148">
        <v>44037</v>
      </c>
      <c r="B68" s="144">
        <f>0.79*80</f>
        <v>63.2</v>
      </c>
      <c r="C68" s="145" t="s">
        <v>180</v>
      </c>
      <c r="D68" s="146" t="s">
        <v>130</v>
      </c>
      <c r="E68" s="147" t="s">
        <v>181</v>
      </c>
      <c r="F68" s="1"/>
    </row>
    <row r="69" spans="1:6" s="2" customFormat="1" x14ac:dyDescent="0.2">
      <c r="A69" s="148">
        <v>44159</v>
      </c>
      <c r="B69" s="144">
        <v>78.3</v>
      </c>
      <c r="C69" s="145" t="s">
        <v>182</v>
      </c>
      <c r="D69" s="146" t="s">
        <v>183</v>
      </c>
      <c r="E69" s="147" t="s">
        <v>181</v>
      </c>
      <c r="F69" s="1"/>
    </row>
    <row r="70" spans="1:6" s="2" customFormat="1" hidden="1" x14ac:dyDescent="0.2">
      <c r="A70" s="96"/>
      <c r="B70" s="97"/>
      <c r="C70" s="98"/>
      <c r="D70" s="98"/>
      <c r="E70" s="99"/>
      <c r="F70" s="1"/>
    </row>
    <row r="71" spans="1:6" ht="19.5" customHeight="1" x14ac:dyDescent="0.2">
      <c r="A71" s="72" t="s">
        <v>184</v>
      </c>
      <c r="B71" s="73">
        <f>SUM(B67:B70)</f>
        <v>141.5</v>
      </c>
      <c r="C71" s="170" t="str">
        <f>IF(SUBTOTAL(3,B67:B70)=SUBTOTAL(103,B67:B70),'Summary and sign-off'!$A$48,'Summary and sign-off'!$A$49)</f>
        <v>Check - there are no hidden rows with data</v>
      </c>
      <c r="D71" s="178" t="str">
        <f>IF('Summary and sign-off'!F57='Summary and sign-off'!F54,'Summary and sign-off'!A51,'Summary and sign-off'!A50)</f>
        <v>Check - each entry provides sufficient information</v>
      </c>
      <c r="E71" s="178"/>
      <c r="F71" s="17"/>
    </row>
    <row r="72" spans="1:6" ht="10.5" customHeight="1" x14ac:dyDescent="0.2">
      <c r="A72" s="17"/>
      <c r="B72" s="58"/>
      <c r="C72" s="19"/>
      <c r="D72" s="17"/>
      <c r="E72" s="17"/>
      <c r="F72" s="17"/>
    </row>
    <row r="73" spans="1:6" ht="34.5" customHeight="1" x14ac:dyDescent="0.2">
      <c r="A73" s="31" t="s">
        <v>185</v>
      </c>
      <c r="B73" s="59">
        <f>B16+B63+B71</f>
        <v>7732.43</v>
      </c>
      <c r="C73" s="32"/>
      <c r="D73" s="32"/>
      <c r="E73" s="32"/>
      <c r="F73" s="17"/>
    </row>
    <row r="74" spans="1:6" x14ac:dyDescent="0.2">
      <c r="A74" s="17"/>
      <c r="B74" s="19"/>
      <c r="C74" s="17"/>
      <c r="D74" s="17"/>
      <c r="E74" s="17"/>
      <c r="F74" s="17"/>
    </row>
    <row r="75" spans="1:6" x14ac:dyDescent="0.2">
      <c r="A75" s="18" t="s">
        <v>76</v>
      </c>
      <c r="B75" s="19"/>
      <c r="C75" s="17"/>
      <c r="D75" s="17"/>
      <c r="E75" s="17"/>
      <c r="F75" s="17"/>
    </row>
    <row r="76" spans="1:6" ht="12.6" customHeight="1" x14ac:dyDescent="0.2">
      <c r="A76" s="20" t="s">
        <v>186</v>
      </c>
      <c r="F76" s="17"/>
    </row>
    <row r="77" spans="1:6" ht="12.95" customHeight="1" x14ac:dyDescent="0.2">
      <c r="A77" s="20" t="s">
        <v>187</v>
      </c>
      <c r="B77" s="17"/>
      <c r="D77" s="17"/>
      <c r="F77" s="17"/>
    </row>
    <row r="78" spans="1:6" x14ac:dyDescent="0.2">
      <c r="A78" s="20" t="s">
        <v>188</v>
      </c>
      <c r="F78" s="17"/>
    </row>
    <row r="79" spans="1:6" x14ac:dyDescent="0.2">
      <c r="A79" s="20" t="s">
        <v>82</v>
      </c>
      <c r="B79" s="19"/>
      <c r="C79" s="17"/>
      <c r="D79" s="17"/>
      <c r="E79" s="17"/>
      <c r="F79" s="17"/>
    </row>
    <row r="80" spans="1:6" ht="12.95" customHeight="1" x14ac:dyDescent="0.2">
      <c r="A80" s="20" t="s">
        <v>189</v>
      </c>
      <c r="B80" s="17"/>
      <c r="D80" s="17"/>
      <c r="F80" s="17"/>
    </row>
    <row r="81" spans="1:6" x14ac:dyDescent="0.2">
      <c r="A81" s="20" t="s">
        <v>190</v>
      </c>
      <c r="F81" s="17"/>
    </row>
    <row r="82" spans="1:6" x14ac:dyDescent="0.2">
      <c r="A82" s="20" t="s">
        <v>191</v>
      </c>
      <c r="B82" s="20"/>
      <c r="C82" s="20"/>
      <c r="D82" s="20"/>
      <c r="F82" s="17"/>
    </row>
    <row r="83" spans="1:6" x14ac:dyDescent="0.2">
      <c r="A83" s="26"/>
      <c r="B83" s="17"/>
      <c r="C83" s="17"/>
      <c r="D83" s="17"/>
      <c r="E83" s="17"/>
      <c r="F83" s="17"/>
    </row>
    <row r="84" spans="1:6" hidden="1" x14ac:dyDescent="0.2">
      <c r="A84" s="26"/>
      <c r="B84" s="17"/>
      <c r="C84" s="17"/>
      <c r="D84" s="17"/>
      <c r="E84" s="17"/>
      <c r="F84" s="17"/>
    </row>
    <row r="85" spans="1:6" x14ac:dyDescent="0.2"/>
    <row r="86" spans="1:6" x14ac:dyDescent="0.2"/>
    <row r="87" spans="1:6" x14ac:dyDescent="0.2"/>
    <row r="88" spans="1:6" x14ac:dyDescent="0.2"/>
    <row r="89" spans="1:6" ht="12.75" hidden="1" customHeight="1" x14ac:dyDescent="0.2"/>
    <row r="90" spans="1:6" x14ac:dyDescent="0.2"/>
    <row r="91" spans="1:6" x14ac:dyDescent="0.2"/>
    <row r="92" spans="1:6" hidden="1" x14ac:dyDescent="0.2">
      <c r="A92" s="26"/>
      <c r="B92" s="17"/>
      <c r="C92" s="17"/>
      <c r="D92" s="17"/>
      <c r="E92" s="17"/>
      <c r="F92" s="17"/>
    </row>
    <row r="93" spans="1:6" hidden="1" x14ac:dyDescent="0.2">
      <c r="A93" s="26"/>
      <c r="B93" s="17"/>
      <c r="C93" s="17"/>
      <c r="D93" s="17"/>
      <c r="E93" s="17"/>
      <c r="F93" s="17"/>
    </row>
    <row r="94" spans="1:6" hidden="1" x14ac:dyDescent="0.2">
      <c r="A94" s="26"/>
      <c r="B94" s="17"/>
      <c r="C94" s="17"/>
      <c r="D94" s="17"/>
      <c r="E94" s="17"/>
      <c r="F94" s="17"/>
    </row>
    <row r="95" spans="1:6" hidden="1" x14ac:dyDescent="0.2">
      <c r="A95" s="26"/>
      <c r="B95" s="17"/>
      <c r="C95" s="17"/>
      <c r="D95" s="17"/>
      <c r="E95" s="17"/>
      <c r="F95" s="17"/>
    </row>
    <row r="96" spans="1:6" hidden="1" x14ac:dyDescent="0.2">
      <c r="A96" s="26"/>
      <c r="B96" s="17"/>
      <c r="C96" s="17"/>
      <c r="D96" s="17"/>
      <c r="E96" s="17"/>
      <c r="F96" s="17"/>
    </row>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sheetData>
  <sheetProtection sheet="1" formatCells="0" formatRows="0" insertColumns="0" insertRows="0" deleteRows="0"/>
  <mergeCells count="15">
    <mergeCell ref="B7:E7"/>
    <mergeCell ref="B5:E5"/>
    <mergeCell ref="D71:E71"/>
    <mergeCell ref="A1:E1"/>
    <mergeCell ref="A18:E18"/>
    <mergeCell ref="A65:E65"/>
    <mergeCell ref="B2:E2"/>
    <mergeCell ref="B3:E3"/>
    <mergeCell ref="B4:E4"/>
    <mergeCell ref="A8:E8"/>
    <mergeCell ref="A9:E9"/>
    <mergeCell ref="B6:E6"/>
    <mergeCell ref="D16:E16"/>
    <mergeCell ref="D63:E63"/>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0 A12 A15 A67 A70 A6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66 A19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4 A21:A61 A68:A6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B12:B15 B67:B70 B20:B62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A7" zoomScaleNormal="100" workbookViewId="0">
      <selection activeCell="B27" sqref="B2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74" t="s">
        <v>112</v>
      </c>
      <c r="B1" s="174"/>
      <c r="C1" s="174"/>
      <c r="D1" s="174"/>
      <c r="E1" s="174"/>
    </row>
    <row r="2" spans="1:6" ht="21" customHeight="1" x14ac:dyDescent="0.2">
      <c r="A2" s="3" t="s">
        <v>52</v>
      </c>
      <c r="B2" s="177" t="str">
        <f>'Summary and sign-off'!B2:F2</f>
        <v>NZ Walking Access Commission</v>
      </c>
      <c r="C2" s="177"/>
      <c r="D2" s="177"/>
      <c r="E2" s="177"/>
    </row>
    <row r="3" spans="1:6" ht="21" customHeight="1" x14ac:dyDescent="0.2">
      <c r="A3" s="3" t="s">
        <v>113</v>
      </c>
      <c r="B3" s="177" t="str">
        <f>'Summary and sign-off'!B3:F3</f>
        <v>Ric Cullinane</v>
      </c>
      <c r="C3" s="177"/>
      <c r="D3" s="177"/>
      <c r="E3" s="177"/>
    </row>
    <row r="4" spans="1:6" ht="21" customHeight="1" x14ac:dyDescent="0.2">
      <c r="A4" s="3" t="s">
        <v>114</v>
      </c>
      <c r="B4" s="177">
        <f>'Summary and sign-off'!B4:F4</f>
        <v>44013</v>
      </c>
      <c r="C4" s="177"/>
      <c r="D4" s="177"/>
      <c r="E4" s="177"/>
    </row>
    <row r="5" spans="1:6" ht="21" customHeight="1" x14ac:dyDescent="0.2">
      <c r="A5" s="3" t="s">
        <v>115</v>
      </c>
      <c r="B5" s="177">
        <f>'Summary and sign-off'!B5:F5</f>
        <v>44377</v>
      </c>
      <c r="C5" s="177"/>
      <c r="D5" s="177"/>
      <c r="E5" s="177"/>
    </row>
    <row r="6" spans="1:6" ht="21" customHeight="1" x14ac:dyDescent="0.2">
      <c r="A6" s="3" t="s">
        <v>116</v>
      </c>
      <c r="B6" s="172" t="s">
        <v>83</v>
      </c>
      <c r="C6" s="172"/>
      <c r="D6" s="172"/>
      <c r="E6" s="172"/>
    </row>
    <row r="7" spans="1:6" ht="21" customHeight="1" x14ac:dyDescent="0.2">
      <c r="A7" s="3" t="s">
        <v>58</v>
      </c>
      <c r="B7" s="172" t="s">
        <v>86</v>
      </c>
      <c r="C7" s="172"/>
      <c r="D7" s="172"/>
      <c r="E7" s="172"/>
    </row>
    <row r="8" spans="1:6" ht="35.25" customHeight="1" x14ac:dyDescent="0.25">
      <c r="A8" s="187" t="s">
        <v>192</v>
      </c>
      <c r="B8" s="187"/>
      <c r="C8" s="188"/>
      <c r="D8" s="188"/>
      <c r="E8" s="188"/>
      <c r="F8" s="27"/>
    </row>
    <row r="9" spans="1:6" ht="35.25" customHeight="1" x14ac:dyDescent="0.25">
      <c r="A9" s="185" t="s">
        <v>193</v>
      </c>
      <c r="B9" s="186"/>
      <c r="C9" s="186"/>
      <c r="D9" s="186"/>
      <c r="E9" s="186"/>
      <c r="F9" s="27"/>
    </row>
    <row r="10" spans="1:6" ht="27" customHeight="1" x14ac:dyDescent="0.2">
      <c r="A10" s="24" t="s">
        <v>194</v>
      </c>
      <c r="B10" s="24" t="s">
        <v>65</v>
      </c>
      <c r="C10" s="24" t="s">
        <v>195</v>
      </c>
      <c r="D10" s="24" t="s">
        <v>196</v>
      </c>
      <c r="E10" s="24" t="s">
        <v>124</v>
      </c>
      <c r="F10" s="20"/>
    </row>
    <row r="11" spans="1:6" s="2" customFormat="1" hidden="1" x14ac:dyDescent="0.2">
      <c r="A11" s="100"/>
      <c r="B11" s="97"/>
      <c r="C11" s="101"/>
      <c r="D11" s="101"/>
      <c r="E11" s="102"/>
    </row>
    <row r="12" spans="1:6" s="2" customFormat="1" x14ac:dyDescent="0.2">
      <c r="A12" s="120">
        <v>44105</v>
      </c>
      <c r="B12" s="121">
        <v>39</v>
      </c>
      <c r="C12" s="125" t="s">
        <v>197</v>
      </c>
      <c r="D12" s="125" t="s">
        <v>198</v>
      </c>
      <c r="E12" s="126" t="s">
        <v>181</v>
      </c>
    </row>
    <row r="13" spans="1:6" s="2" customFormat="1" x14ac:dyDescent="0.2">
      <c r="A13" s="120">
        <v>44330</v>
      </c>
      <c r="B13" s="121">
        <v>288.89999999999998</v>
      </c>
      <c r="C13" s="169" t="s">
        <v>199</v>
      </c>
      <c r="D13" s="125" t="s">
        <v>200</v>
      </c>
      <c r="E13" s="126" t="s">
        <v>170</v>
      </c>
    </row>
    <row r="14" spans="1:6" s="2" customFormat="1" ht="11.25" hidden="1" customHeight="1" x14ac:dyDescent="0.2">
      <c r="A14" s="100"/>
      <c r="B14" s="97"/>
      <c r="C14" s="101"/>
      <c r="D14" s="101"/>
      <c r="E14" s="102"/>
    </row>
    <row r="15" spans="1:6" ht="34.5" customHeight="1" x14ac:dyDescent="0.2">
      <c r="A15" s="54" t="s">
        <v>201</v>
      </c>
      <c r="B15" s="63">
        <f>SUM(B11:B14)</f>
        <v>327.9</v>
      </c>
      <c r="C15" s="71" t="str">
        <f>IF(SUBTOTAL(3,B11:B14)=SUBTOTAL(103,B11:B14),'Summary and sign-off'!$A$48,'Summary and sign-off'!$A$49)</f>
        <v>Check - there are no hidden rows with data</v>
      </c>
      <c r="D15" s="178" t="str">
        <f>IF('Summary and sign-off'!F58='Summary and sign-off'!F54,'Summary and sign-off'!A51,'Summary and sign-off'!A50)</f>
        <v>Check - each entry provides sufficient information</v>
      </c>
      <c r="E15" s="178"/>
      <c r="F15" s="2"/>
    </row>
    <row r="16" spans="1:6" x14ac:dyDescent="0.2">
      <c r="A16" s="18"/>
      <c r="B16" s="17"/>
      <c r="C16" s="17"/>
      <c r="D16" s="17"/>
      <c r="E16" s="17"/>
    </row>
    <row r="17" spans="1:6" x14ac:dyDescent="0.2">
      <c r="A17" s="18" t="s">
        <v>76</v>
      </c>
      <c r="B17" s="19"/>
      <c r="C17" s="17"/>
      <c r="D17" s="17"/>
      <c r="E17" s="17"/>
    </row>
    <row r="18" spans="1:6" ht="12.75" customHeight="1" x14ac:dyDescent="0.2">
      <c r="A18" s="20" t="s">
        <v>202</v>
      </c>
      <c r="B18" s="20"/>
      <c r="C18" s="20"/>
      <c r="D18" s="20"/>
      <c r="E18" s="20"/>
    </row>
    <row r="19" spans="1:6" x14ac:dyDescent="0.2">
      <c r="A19" s="20" t="s">
        <v>203</v>
      </c>
      <c r="B19" s="20"/>
      <c r="C19" s="28"/>
      <c r="D19" s="28"/>
      <c r="E19" s="28"/>
    </row>
    <row r="20" spans="1:6" x14ac:dyDescent="0.2">
      <c r="A20" s="20" t="s">
        <v>82</v>
      </c>
      <c r="B20" s="19"/>
      <c r="C20" s="17"/>
      <c r="D20" s="17"/>
      <c r="E20" s="17"/>
      <c r="F20" s="17"/>
    </row>
    <row r="21" spans="1:6" x14ac:dyDescent="0.2">
      <c r="A21" s="20" t="s">
        <v>204</v>
      </c>
      <c r="B21" s="20"/>
      <c r="C21" s="28"/>
      <c r="D21" s="28"/>
      <c r="E21" s="28"/>
    </row>
    <row r="22" spans="1:6" ht="12.75" customHeight="1" x14ac:dyDescent="0.2">
      <c r="A22" s="20" t="s">
        <v>205</v>
      </c>
      <c r="B22" s="20"/>
      <c r="C22" s="22"/>
      <c r="D22" s="22"/>
      <c r="E22" s="22"/>
    </row>
    <row r="23" spans="1:6" x14ac:dyDescent="0.2">
      <c r="A23" s="17"/>
      <c r="B23" s="17"/>
      <c r="C23" s="17"/>
      <c r="D23" s="17"/>
      <c r="E23" s="17"/>
    </row>
    <row r="24" spans="1:6" x14ac:dyDescent="0.2"/>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sheetData>
  <sheetProtection sheet="1" formatCells="0" insertRows="0" deleteRows="0"/>
  <mergeCells count="10">
    <mergeCell ref="D15:E1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4"/>
  <sheetViews>
    <sheetView topLeftCell="A4" zoomScaleNormal="100" workbookViewId="0">
      <selection activeCell="D15" sqref="D15"/>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74" t="s">
        <v>112</v>
      </c>
      <c r="B1" s="174"/>
      <c r="C1" s="174"/>
      <c r="D1" s="174"/>
      <c r="E1" s="174"/>
    </row>
    <row r="2" spans="1:6" ht="21" customHeight="1" x14ac:dyDescent="0.2">
      <c r="A2" s="3" t="s">
        <v>52</v>
      </c>
      <c r="B2" s="177" t="str">
        <f>'Summary and sign-off'!B2:F2</f>
        <v>NZ Walking Access Commission</v>
      </c>
      <c r="C2" s="177"/>
      <c r="D2" s="177"/>
      <c r="E2" s="177"/>
    </row>
    <row r="3" spans="1:6" ht="21" customHeight="1" x14ac:dyDescent="0.2">
      <c r="A3" s="3" t="s">
        <v>113</v>
      </c>
      <c r="B3" s="177" t="str">
        <f>'Summary and sign-off'!B3:F3</f>
        <v>Ric Cullinane</v>
      </c>
      <c r="C3" s="177"/>
      <c r="D3" s="177"/>
      <c r="E3" s="177"/>
    </row>
    <row r="4" spans="1:6" ht="21" customHeight="1" x14ac:dyDescent="0.2">
      <c r="A4" s="3" t="s">
        <v>114</v>
      </c>
      <c r="B4" s="177">
        <f>'Summary and sign-off'!B4:F4</f>
        <v>44013</v>
      </c>
      <c r="C4" s="177"/>
      <c r="D4" s="177"/>
      <c r="E4" s="177"/>
    </row>
    <row r="5" spans="1:6" ht="21" customHeight="1" x14ac:dyDescent="0.2">
      <c r="A5" s="3" t="s">
        <v>115</v>
      </c>
      <c r="B5" s="177">
        <f>'Summary and sign-off'!B5:F5</f>
        <v>44377</v>
      </c>
      <c r="C5" s="177"/>
      <c r="D5" s="177"/>
      <c r="E5" s="177"/>
    </row>
    <row r="6" spans="1:6" ht="21" customHeight="1" x14ac:dyDescent="0.2">
      <c r="A6" s="3" t="s">
        <v>116</v>
      </c>
      <c r="B6" s="172" t="s">
        <v>83</v>
      </c>
      <c r="C6" s="172"/>
      <c r="D6" s="172"/>
      <c r="E6" s="172"/>
      <c r="F6" s="23"/>
    </row>
    <row r="7" spans="1:6" ht="21" customHeight="1" x14ac:dyDescent="0.2">
      <c r="A7" s="3" t="s">
        <v>58</v>
      </c>
      <c r="B7" s="172" t="s">
        <v>86</v>
      </c>
      <c r="C7" s="172"/>
      <c r="D7" s="172"/>
      <c r="E7" s="172"/>
      <c r="F7" s="23"/>
    </row>
    <row r="8" spans="1:6" ht="35.25" customHeight="1" x14ac:dyDescent="0.2">
      <c r="A8" s="181" t="s">
        <v>206</v>
      </c>
      <c r="B8" s="181"/>
      <c r="C8" s="188"/>
      <c r="D8" s="188"/>
      <c r="E8" s="188"/>
    </row>
    <row r="9" spans="1:6" ht="35.25" customHeight="1" x14ac:dyDescent="0.2">
      <c r="A9" s="189" t="s">
        <v>207</v>
      </c>
      <c r="B9" s="190"/>
      <c r="C9" s="190"/>
      <c r="D9" s="190"/>
      <c r="E9" s="190"/>
    </row>
    <row r="10" spans="1:6" ht="27" customHeight="1" x14ac:dyDescent="0.2">
      <c r="A10" s="24" t="s">
        <v>120</v>
      </c>
      <c r="B10" s="24" t="s">
        <v>65</v>
      </c>
      <c r="C10" s="24" t="s">
        <v>208</v>
      </c>
      <c r="D10" s="24" t="s">
        <v>209</v>
      </c>
      <c r="E10" s="24" t="s">
        <v>124</v>
      </c>
      <c r="F10" s="20"/>
    </row>
    <row r="11" spans="1:6" s="2" customFormat="1" hidden="1" x14ac:dyDescent="0.2">
      <c r="A11" s="100"/>
      <c r="B11" s="97"/>
      <c r="C11" s="101"/>
      <c r="D11" s="101"/>
      <c r="E11" s="102"/>
    </row>
    <row r="12" spans="1:6" s="2" customFormat="1" x14ac:dyDescent="0.2">
      <c r="A12" s="168" t="s">
        <v>210</v>
      </c>
      <c r="B12" s="121">
        <f>(40.85*4)+(45.85*8)</f>
        <v>530.20000000000005</v>
      </c>
      <c r="C12" s="163" t="s">
        <v>211</v>
      </c>
      <c r="D12" s="163" t="s">
        <v>212</v>
      </c>
      <c r="E12" s="125"/>
    </row>
    <row r="13" spans="1:6" s="2" customFormat="1" x14ac:dyDescent="0.2">
      <c r="A13" s="124">
        <v>44039</v>
      </c>
      <c r="B13" s="121">
        <v>50</v>
      </c>
      <c r="C13" s="163" t="s">
        <v>213</v>
      </c>
      <c r="D13" s="125" t="s">
        <v>214</v>
      </c>
      <c r="E13" s="125"/>
    </row>
    <row r="14" spans="1:6" s="2" customFormat="1" x14ac:dyDescent="0.2">
      <c r="A14" s="124">
        <v>44048</v>
      </c>
      <c r="B14" s="121">
        <v>910</v>
      </c>
      <c r="C14" s="163" t="s">
        <v>215</v>
      </c>
      <c r="D14" s="163" t="s">
        <v>216</v>
      </c>
      <c r="E14" s="125"/>
    </row>
    <row r="15" spans="1:6" s="2" customFormat="1" x14ac:dyDescent="0.2">
      <c r="A15" s="124">
        <v>44189</v>
      </c>
      <c r="B15" s="121">
        <v>498.95</v>
      </c>
      <c r="C15" s="163" t="s">
        <v>217</v>
      </c>
      <c r="D15" s="163" t="s">
        <v>212</v>
      </c>
      <c r="E15" s="125"/>
    </row>
    <row r="16" spans="1:6" s="2" customFormat="1" x14ac:dyDescent="0.2">
      <c r="A16" s="124">
        <v>44365</v>
      </c>
      <c r="B16" s="121">
        <v>799.25</v>
      </c>
      <c r="C16" s="163" t="s">
        <v>218</v>
      </c>
      <c r="D16" s="163" t="s">
        <v>219</v>
      </c>
      <c r="E16" s="126"/>
    </row>
    <row r="17" spans="1:6" s="2" customFormat="1" hidden="1" x14ac:dyDescent="0.2">
      <c r="A17" s="100"/>
      <c r="B17" s="97"/>
      <c r="C17" s="101"/>
      <c r="D17" s="101"/>
      <c r="E17" s="102"/>
    </row>
    <row r="18" spans="1:6" ht="34.5" customHeight="1" x14ac:dyDescent="0.2">
      <c r="A18" s="54" t="s">
        <v>220</v>
      </c>
      <c r="B18" s="63">
        <f>SUM(B11:B17)</f>
        <v>2788.4</v>
      </c>
      <c r="C18" s="71" t="str">
        <f>IF(SUBTOTAL(3,B11:B17)=SUBTOTAL(103,B11:B17),'Summary and sign-off'!$A$48,'Summary and sign-off'!$A$49)</f>
        <v>Check - there are no hidden rows with data</v>
      </c>
      <c r="D18" s="178" t="str">
        <f>IF('Summary and sign-off'!F59='Summary and sign-off'!F54,'Summary and sign-off'!A51,'Summary and sign-off'!A50)</f>
        <v>Check - each entry provides sufficient information</v>
      </c>
      <c r="E18" s="178"/>
    </row>
    <row r="19" spans="1:6" ht="14.1" customHeight="1" x14ac:dyDescent="0.2">
      <c r="B19" s="17"/>
      <c r="C19" s="17"/>
      <c r="D19" s="17"/>
      <c r="E19" s="17"/>
    </row>
    <row r="20" spans="1:6" x14ac:dyDescent="0.2">
      <c r="A20" s="18" t="s">
        <v>221</v>
      </c>
      <c r="B20" s="17"/>
      <c r="C20" s="17"/>
      <c r="D20" s="17"/>
      <c r="E20" s="17"/>
    </row>
    <row r="21" spans="1:6" ht="12.6" customHeight="1" x14ac:dyDescent="0.2">
      <c r="A21" s="20" t="s">
        <v>186</v>
      </c>
      <c r="B21" s="17"/>
      <c r="C21" s="17"/>
      <c r="D21" s="17"/>
      <c r="E21" s="17"/>
    </row>
    <row r="22" spans="1:6" x14ac:dyDescent="0.2">
      <c r="A22" s="20" t="s">
        <v>82</v>
      </c>
      <c r="B22" s="19"/>
      <c r="C22" s="17"/>
      <c r="D22" s="17"/>
      <c r="E22" s="17"/>
      <c r="F22" s="17"/>
    </row>
    <row r="23" spans="1:6" x14ac:dyDescent="0.2">
      <c r="A23" s="20" t="s">
        <v>204</v>
      </c>
      <c r="C23" s="17"/>
      <c r="D23" s="17"/>
      <c r="E23" s="17"/>
      <c r="F23" s="17"/>
    </row>
    <row r="24" spans="1:6" ht="12.75" customHeight="1" x14ac:dyDescent="0.2">
      <c r="A24" s="20" t="s">
        <v>205</v>
      </c>
      <c r="B24" s="25"/>
      <c r="C24" s="22"/>
      <c r="D24" s="22"/>
      <c r="E24" s="22"/>
      <c r="F24" s="22"/>
    </row>
    <row r="25" spans="1:6" x14ac:dyDescent="0.2">
      <c r="B25" s="26"/>
      <c r="C25" s="17"/>
      <c r="D25" s="17"/>
      <c r="E25" s="17"/>
    </row>
    <row r="26" spans="1:6" hidden="1" x14ac:dyDescent="0.2">
      <c r="A26" s="17"/>
      <c r="B26" s="17"/>
      <c r="C26" s="17"/>
      <c r="D26" s="17"/>
    </row>
    <row r="27" spans="1:6" ht="12.75" hidden="1" customHeight="1" x14ac:dyDescent="0.2"/>
    <row r="28" spans="1:6" hidden="1" x14ac:dyDescent="0.2">
      <c r="A28" s="17"/>
      <c r="B28" s="17"/>
      <c r="C28" s="17"/>
      <c r="D28" s="17"/>
      <c r="E28" s="17"/>
    </row>
    <row r="29" spans="1:6" hidden="1" x14ac:dyDescent="0.2">
      <c r="A29" s="17"/>
      <c r="B29" s="17"/>
      <c r="C29" s="17"/>
      <c r="D29" s="17"/>
      <c r="E29" s="17"/>
    </row>
    <row r="30" spans="1:6" hidden="1" x14ac:dyDescent="0.2">
      <c r="A30" s="17"/>
      <c r="B30" s="17"/>
      <c r="C30" s="17"/>
      <c r="D30" s="17"/>
      <c r="E30" s="17"/>
    </row>
    <row r="31" spans="1:6" hidden="1" x14ac:dyDescent="0.2">
      <c r="A31" s="17"/>
      <c r="B31" s="17"/>
      <c r="C31" s="17"/>
      <c r="D31" s="17"/>
      <c r="E31" s="17"/>
    </row>
    <row r="32" spans="1:6" hidden="1" x14ac:dyDescent="0.2">
      <c r="A32" s="17"/>
      <c r="B32" s="17"/>
      <c r="C32" s="17"/>
      <c r="D32" s="17"/>
      <c r="E32" s="17"/>
    </row>
    <row r="3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sheetData>
  <sheetProtection sheet="1" formatCells="0" insertRows="0" deleteRows="0"/>
  <mergeCells count="10">
    <mergeCell ref="D18:E18"/>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7"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A14 A16"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B11:B14 B16:B17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E28" sqref="E28"/>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7" ht="26.25" customHeight="1" x14ac:dyDescent="0.2">
      <c r="A1" s="174" t="s">
        <v>222</v>
      </c>
      <c r="B1" s="174"/>
      <c r="C1" s="174"/>
      <c r="D1" s="174"/>
      <c r="E1" s="174"/>
      <c r="F1" s="174"/>
    </row>
    <row r="2" spans="1:7" ht="21" customHeight="1" x14ac:dyDescent="0.2">
      <c r="A2" s="3" t="s">
        <v>52</v>
      </c>
      <c r="B2" s="177" t="str">
        <f>'Summary and sign-off'!B2:F2</f>
        <v>NZ Walking Access Commission</v>
      </c>
      <c r="C2" s="177"/>
      <c r="D2" s="177"/>
      <c r="E2" s="177"/>
      <c r="F2" s="177"/>
    </row>
    <row r="3" spans="1:7" ht="21" customHeight="1" x14ac:dyDescent="0.2">
      <c r="A3" s="3" t="s">
        <v>113</v>
      </c>
      <c r="B3" s="177" t="str">
        <f>'Summary and sign-off'!B3:F3</f>
        <v>Ric Cullinane</v>
      </c>
      <c r="C3" s="177"/>
      <c r="D3" s="177"/>
      <c r="E3" s="177"/>
      <c r="F3" s="177"/>
    </row>
    <row r="4" spans="1:7" ht="21" customHeight="1" x14ac:dyDescent="0.2">
      <c r="A4" s="3" t="s">
        <v>114</v>
      </c>
      <c r="B4" s="177">
        <f>'Summary and sign-off'!B4:F4</f>
        <v>44013</v>
      </c>
      <c r="C4" s="177"/>
      <c r="D4" s="177"/>
      <c r="E4" s="177"/>
      <c r="F4" s="177"/>
    </row>
    <row r="5" spans="1:7" ht="21" customHeight="1" x14ac:dyDescent="0.2">
      <c r="A5" s="3" t="s">
        <v>115</v>
      </c>
      <c r="B5" s="177">
        <f>'Summary and sign-off'!B5:F5</f>
        <v>44377</v>
      </c>
      <c r="C5" s="177"/>
      <c r="D5" s="177"/>
      <c r="E5" s="177"/>
      <c r="F5" s="177"/>
    </row>
    <row r="6" spans="1:7" ht="21" customHeight="1" x14ac:dyDescent="0.2">
      <c r="A6" s="3" t="s">
        <v>223</v>
      </c>
      <c r="B6" s="172" t="s">
        <v>83</v>
      </c>
      <c r="C6" s="172"/>
      <c r="D6" s="172"/>
      <c r="E6" s="172"/>
      <c r="F6" s="172"/>
    </row>
    <row r="7" spans="1:7" ht="21" customHeight="1" x14ac:dyDescent="0.2">
      <c r="A7" s="3" t="s">
        <v>58</v>
      </c>
      <c r="B7" s="172" t="s">
        <v>86</v>
      </c>
      <c r="C7" s="172"/>
      <c r="D7" s="172"/>
      <c r="E7" s="172"/>
      <c r="F7" s="172"/>
    </row>
    <row r="8" spans="1:7" ht="36" customHeight="1" x14ac:dyDescent="0.2">
      <c r="A8" s="181" t="s">
        <v>224</v>
      </c>
      <c r="B8" s="181"/>
      <c r="C8" s="181"/>
      <c r="D8" s="181"/>
      <c r="E8" s="181"/>
      <c r="F8" s="181"/>
    </row>
    <row r="9" spans="1:7" ht="36" customHeight="1" x14ac:dyDescent="0.2">
      <c r="A9" s="189" t="s">
        <v>225</v>
      </c>
      <c r="B9" s="190"/>
      <c r="C9" s="190"/>
      <c r="D9" s="190"/>
      <c r="E9" s="190"/>
      <c r="F9" s="190"/>
    </row>
    <row r="10" spans="1:7" ht="39" customHeight="1" x14ac:dyDescent="0.2">
      <c r="A10" s="24" t="s">
        <v>120</v>
      </c>
      <c r="B10" s="114" t="s">
        <v>226</v>
      </c>
      <c r="C10" s="114" t="s">
        <v>227</v>
      </c>
      <c r="D10" s="114" t="s">
        <v>228</v>
      </c>
      <c r="E10" s="114" t="s">
        <v>229</v>
      </c>
      <c r="F10" s="114" t="s">
        <v>230</v>
      </c>
    </row>
    <row r="11" spans="1:7" s="2" customFormat="1" hidden="1" x14ac:dyDescent="0.2">
      <c r="A11" s="96"/>
      <c r="B11" s="101"/>
      <c r="C11" s="103"/>
      <c r="D11" s="101"/>
      <c r="E11" s="104"/>
      <c r="F11" s="102"/>
    </row>
    <row r="12" spans="1:7" s="2" customFormat="1" x14ac:dyDescent="0.2">
      <c r="A12" s="131" t="s">
        <v>237</v>
      </c>
      <c r="B12" s="127"/>
      <c r="C12" s="128"/>
      <c r="D12" s="127"/>
      <c r="E12" s="129"/>
      <c r="F12" s="130"/>
    </row>
    <row r="13" spans="1:7" s="2" customFormat="1" hidden="1" x14ac:dyDescent="0.2">
      <c r="A13" s="96"/>
      <c r="B13" s="101"/>
      <c r="C13" s="103"/>
      <c r="D13" s="101"/>
      <c r="E13" s="104"/>
      <c r="F13" s="102"/>
    </row>
    <row r="14" spans="1:7" ht="34.5" customHeight="1" x14ac:dyDescent="0.2">
      <c r="A14" s="115" t="s">
        <v>231</v>
      </c>
      <c r="B14" s="116" t="s">
        <v>232</v>
      </c>
      <c r="C14" s="117">
        <f>C15+C16</f>
        <v>0</v>
      </c>
      <c r="D14" s="118" t="str">
        <f>IF(SUBTOTAL(3,C11:C13)=SUBTOTAL(103,C11:C13),'Summary and sign-off'!$A$48,'Summary and sign-off'!$A$49)</f>
        <v>Check - there are no hidden rows with data</v>
      </c>
      <c r="E14" s="178" t="str">
        <f>IF('Summary and sign-off'!F60='Summary and sign-off'!F54,'Summary and sign-off'!A52,'Summary and sign-off'!A50)</f>
        <v>Check - each entry provides sufficient information</v>
      </c>
      <c r="F14" s="178"/>
      <c r="G14" s="2"/>
    </row>
    <row r="15" spans="1:7" ht="25.5" customHeight="1" x14ac:dyDescent="0.25">
      <c r="A15" s="55"/>
      <c r="B15" s="56" t="s">
        <v>99</v>
      </c>
      <c r="C15" s="57">
        <f>COUNTIF(C11:C13,'Summary and sign-off'!A45)</f>
        <v>0</v>
      </c>
      <c r="D15" s="14"/>
      <c r="E15" s="15"/>
      <c r="F15" s="16"/>
    </row>
    <row r="16" spans="1:7" ht="25.5" customHeight="1" x14ac:dyDescent="0.25">
      <c r="A16" s="55"/>
      <c r="B16" s="56" t="s">
        <v>100</v>
      </c>
      <c r="C16" s="57">
        <f>COUNTIF(C11:C13,'Summary and sign-off'!A46)</f>
        <v>0</v>
      </c>
      <c r="D16" s="14"/>
      <c r="E16" s="15"/>
      <c r="F16" s="16"/>
    </row>
    <row r="17" spans="1:6" x14ac:dyDescent="0.2">
      <c r="A17" s="17"/>
      <c r="B17" s="18"/>
      <c r="C17" s="17"/>
      <c r="D17" s="19"/>
      <c r="E17" s="19"/>
      <c r="F17" s="17"/>
    </row>
    <row r="18" spans="1:6" x14ac:dyDescent="0.2">
      <c r="A18" s="18" t="s">
        <v>221</v>
      </c>
      <c r="B18" s="18"/>
      <c r="C18" s="18"/>
      <c r="D18" s="18"/>
      <c r="E18" s="18"/>
      <c r="F18" s="18"/>
    </row>
    <row r="19" spans="1:6" ht="12.6" customHeight="1" x14ac:dyDescent="0.2">
      <c r="A19" s="20" t="s">
        <v>186</v>
      </c>
      <c r="B19" s="17"/>
      <c r="C19" s="17"/>
      <c r="D19" s="17"/>
      <c r="E19" s="17"/>
    </row>
    <row r="20" spans="1:6" x14ac:dyDescent="0.2">
      <c r="A20" s="20" t="s">
        <v>82</v>
      </c>
      <c r="B20" s="19"/>
      <c r="C20" s="17"/>
      <c r="D20" s="17"/>
      <c r="E20" s="17"/>
      <c r="F20" s="17"/>
    </row>
    <row r="21" spans="1:6" x14ac:dyDescent="0.2">
      <c r="A21" s="20" t="s">
        <v>233</v>
      </c>
      <c r="B21" s="21"/>
      <c r="C21" s="21"/>
      <c r="D21" s="21"/>
      <c r="E21" s="21"/>
      <c r="F21" s="21"/>
    </row>
    <row r="22" spans="1:6" ht="12.75" customHeight="1" x14ac:dyDescent="0.2">
      <c r="A22" s="20" t="s">
        <v>234</v>
      </c>
      <c r="B22" s="17"/>
      <c r="C22" s="17"/>
      <c r="D22" s="17"/>
      <c r="E22" s="17"/>
      <c r="F22" s="17"/>
    </row>
    <row r="23" spans="1:6" ht="12.95" customHeight="1" x14ac:dyDescent="0.2">
      <c r="A23" s="20" t="s">
        <v>235</v>
      </c>
      <c r="B23" s="17"/>
      <c r="C23" s="17"/>
      <c r="D23" s="17"/>
      <c r="E23" s="17"/>
      <c r="F23" s="17"/>
    </row>
    <row r="24" spans="1:6" x14ac:dyDescent="0.2">
      <c r="A24" s="20" t="s">
        <v>236</v>
      </c>
      <c r="C24" s="17"/>
      <c r="D24" s="17"/>
      <c r="E24" s="17"/>
      <c r="F24" s="17"/>
    </row>
    <row r="25" spans="1:6" ht="12.75" customHeight="1" x14ac:dyDescent="0.2">
      <c r="A25" s="20" t="s">
        <v>205</v>
      </c>
      <c r="B25" s="20"/>
      <c r="C25" s="22"/>
      <c r="D25" s="22"/>
      <c r="E25" s="22"/>
      <c r="F25" s="22"/>
    </row>
    <row r="26" spans="1:6" ht="12.75" customHeight="1" x14ac:dyDescent="0.2">
      <c r="A26" s="20"/>
      <c r="B26" s="20"/>
      <c r="C26" s="22"/>
      <c r="D26" s="22"/>
      <c r="E26" s="22"/>
      <c r="F26" s="22"/>
    </row>
    <row r="27" spans="1:6" ht="12.75" hidden="1" customHeight="1" x14ac:dyDescent="0.2">
      <c r="A27" s="20"/>
      <c r="B27" s="20"/>
      <c r="C27" s="22"/>
      <c r="D27" s="22"/>
      <c r="E27" s="22"/>
      <c r="F27" s="22"/>
    </row>
    <row r="28" spans="1:6" x14ac:dyDescent="0.2"/>
    <row r="29" spans="1:6" x14ac:dyDescent="0.2"/>
    <row r="30" spans="1:6" hidden="1" x14ac:dyDescent="0.2">
      <c r="A30" s="18"/>
      <c r="B30" s="18"/>
      <c r="C30" s="18"/>
      <c r="D30" s="18"/>
      <c r="E30" s="18"/>
      <c r="F30" s="18"/>
    </row>
    <row r="31" spans="1:6" hidden="1" x14ac:dyDescent="0.2">
      <c r="A31" s="18"/>
      <c r="B31" s="18"/>
      <c r="C31" s="18"/>
      <c r="D31" s="18"/>
      <c r="E31" s="18"/>
      <c r="F31" s="18"/>
    </row>
    <row r="32" spans="1:6" hidden="1" x14ac:dyDescent="0.2">
      <c r="A32" s="18"/>
      <c r="B32" s="18"/>
      <c r="C32" s="18"/>
      <c r="D32" s="18"/>
      <c r="E32" s="18"/>
      <c r="F32" s="18"/>
    </row>
    <row r="33" spans="1:6" hidden="1" x14ac:dyDescent="0.2">
      <c r="A33" s="18"/>
      <c r="B33" s="18"/>
      <c r="C33" s="18"/>
      <c r="D33" s="18"/>
      <c r="E33" s="18"/>
      <c r="F33" s="18"/>
    </row>
    <row r="34" spans="1:6" hidden="1" x14ac:dyDescent="0.2">
      <c r="A34" s="18"/>
      <c r="B34" s="18"/>
      <c r="C34" s="18"/>
      <c r="D34" s="18"/>
      <c r="E34" s="18"/>
      <c r="F34" s="18"/>
    </row>
    <row r="35" spans="1:6" x14ac:dyDescent="0.2"/>
    <row r="36" spans="1:6" x14ac:dyDescent="0.2"/>
    <row r="37" spans="1:6" x14ac:dyDescent="0.2"/>
    <row r="38" spans="1:6" x14ac:dyDescent="0.2"/>
    <row r="39" spans="1:6" x14ac:dyDescent="0.2"/>
    <row r="40" spans="1:6" x14ac:dyDescent="0.2"/>
    <row r="43" spans="1:6" x14ac:dyDescent="0.2"/>
    <row r="44" spans="1:6" x14ac:dyDescent="0.2"/>
    <row r="45" spans="1:6" x14ac:dyDescent="0.2"/>
  </sheetData>
  <sheetProtection sheet="1" formatCells="0" insertRows="0" deleteRows="0"/>
  <dataConsolidate/>
  <mergeCells count="10">
    <mergeCell ref="E14:F14"/>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C11:C13</xm:sqref>
        </x14:dataValidation>
        <x14:dataValidation type="list" errorStyle="information" operator="greaterThan" allowBlank="1" showInputMessage="1" prompt="Provide specific $ value if possible" xr:uid="{00000000-0002-0000-0500-000003000000}">
          <x14:formula1>
            <xm:f>'Summary and sign-off'!$A$39:$A$44</xm:f>
          </x14:formula1>
          <xm:sqref>E11:E13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3DFDE2BB957574E88E6C108CDEC645B" ma:contentTypeVersion="8" ma:contentTypeDescription="Create a new document." ma:contentTypeScope="" ma:versionID="62efb1e4d6e5e34b70fea00694a95649">
  <xsd:schema xmlns:xsd="http://www.w3.org/2001/XMLSchema" xmlns:xs="http://www.w3.org/2001/XMLSchema" xmlns:p="http://schemas.microsoft.com/office/2006/metadata/properties" xmlns:ns3="b41374ed-0dd2-452c-a360-1464ebbe14e2" xmlns:ns4="ede10871-dc36-4bfd-8ea8-e5ef6c627d16" targetNamespace="http://schemas.microsoft.com/office/2006/metadata/properties" ma:root="true" ma:fieldsID="d90587caad2989bb6c6f432e11fb6d6f" ns3:_="" ns4:_="">
    <xsd:import namespace="b41374ed-0dd2-452c-a360-1464ebbe14e2"/>
    <xsd:import namespace="ede10871-dc36-4bfd-8ea8-e5ef6c627d1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74ed-0dd2-452c-a360-1464ebbe14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de10871-dc36-4bfd-8ea8-e5ef6c627d1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ede10871-dc36-4bfd-8ea8-e5ef6c627d16">
      <UserInfo>
        <DisplayName>Ken Smart</DisplayName>
        <AccountId>87</AccountId>
        <AccountType/>
      </UserInfo>
      <UserInfo>
        <DisplayName>Nehalkumar patel</DisplayName>
        <AccountId>157</AccountId>
        <AccountType/>
      </UserInfo>
    </SharedWithUsers>
  </documentManagement>
</p:propertie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669C1FF1-11D6-485D-8E0B-364FAA7E58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74ed-0dd2-452c-a360-1464ebbe14e2"/>
    <ds:schemaRef ds:uri="ede10871-dc36-4bfd-8ea8-e5ef6c627d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schemas.microsoft.com/office/2006/metadata/properties"/>
    <ds:schemaRef ds:uri="http://purl.org/dc/terms/"/>
    <ds:schemaRef ds:uri="b41374ed-0dd2-452c-a360-1464ebbe14e2"/>
    <ds:schemaRef ds:uri="http://schemas.openxmlformats.org/package/2006/metadata/core-properties"/>
    <ds:schemaRef ds:uri="http://purl.org/dc/elements/1.1/"/>
    <ds:schemaRef ds:uri="http://schemas.microsoft.com/office/2006/documentManagement/types"/>
    <ds:schemaRef ds:uri="http://www.w3.org/XML/1998/namespace"/>
    <ds:schemaRef ds:uri="http://schemas.microsoft.com/office/infopath/2007/PartnerControls"/>
    <ds:schemaRef ds:uri="ede10871-dc36-4bfd-8ea8-e5ef6c627d1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Ric Cullinane</cp:lastModifiedBy>
  <cp:revision/>
  <dcterms:created xsi:type="dcterms:W3CDTF">2010-10-17T20:59:02Z</dcterms:created>
  <dcterms:modified xsi:type="dcterms:W3CDTF">2021-08-17T03:57:02Z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0x01010043DFDE2BB957574E88E6C108CDEC645B</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63b19cc8-3599-43d2-a0c0-298d5b1ae979</vt:lpwstr>
  </property>
  <property fmtid="{D5CDD505-2E9C-101B-9397-08002B2CF9AE}" pid="10" name="SharedWithUsers">
    <vt:lpwstr>87;#Ken Smart;#157;#Nehalkumar patel</vt:lpwstr>
  </property>
</Properties>
</file>